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kumenty\Data_sdc\Soutěže\2020\65420102_Oprava trati v úseku Nemanice 1 - Chotýčany\"/>
    </mc:Choice>
  </mc:AlternateContent>
  <bookViews>
    <workbookView xWindow="0" yWindow="0" windowWidth="28800" windowHeight="11700" activeTab="2"/>
  </bookViews>
  <sheets>
    <sheet name="Rekapitulace stavby" sheetId="1" r:id="rId1"/>
    <sheet name="SO 1.1 - Železniční svršek" sheetId="2" r:id="rId2"/>
    <sheet name="SO 1.2 - Materiál a práce..." sheetId="3" r:id="rId3"/>
    <sheet name="VON - Vedlejší a ostatní ..." sheetId="4" r:id="rId4"/>
    <sheet name="Pokyny pro vyplnění" sheetId="5" r:id="rId5"/>
  </sheets>
  <definedNames>
    <definedName name="_xlnm._FilterDatabase" localSheetId="1" hidden="1">'SO 1.1 - Železniční svršek'!$C$87:$K$250</definedName>
    <definedName name="_xlnm._FilterDatabase" localSheetId="2" hidden="1">'SO 1.2 - Materiál a práce...'!$C$85:$K$103</definedName>
    <definedName name="_xlnm._FilterDatabase" localSheetId="3" hidden="1">'VON - Vedlejší a ostatní ...'!$C$79:$K$92</definedName>
    <definedName name="_xlnm.Print_Titles" localSheetId="0">'Rekapitulace stavby'!$52:$52</definedName>
    <definedName name="_xlnm.Print_Titles" localSheetId="1">'SO 1.1 - Železniční svršek'!$87:$87</definedName>
    <definedName name="_xlnm.Print_Titles" localSheetId="2">'SO 1.2 - Materiál a práce...'!$85:$85</definedName>
    <definedName name="_xlnm.Print_Titles" localSheetId="3">'VON - Vedlejší a ostatní ...'!$79:$79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  <definedName name="_xlnm.Print_Area" localSheetId="1">'SO 1.1 - Železniční svršek'!$C$4:$J$41,'SO 1.1 - Železniční svršek'!$C$47:$J$67,'SO 1.1 - Železniční svršek'!$C$73:$K$250</definedName>
    <definedName name="_xlnm.Print_Area" localSheetId="2">'SO 1.2 - Materiál a práce...'!$C$4:$J$41,'SO 1.2 - Materiál a práce...'!$C$47:$J$65,'SO 1.2 - Materiál a práce...'!$C$71:$K$103</definedName>
    <definedName name="_xlnm.Print_Area" localSheetId="3">'VON - Vedlejší a ostatní ...'!$C$4:$J$39,'VON - Vedlejší a ostatní ...'!$C$45:$J$61,'VON - Vedlejší a ostatní ...'!$C$67:$K$92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8" i="1"/>
  <c r="J35" i="4"/>
  <c r="AX58" i="1" s="1"/>
  <c r="BI92" i="4"/>
  <c r="BH92" i="4"/>
  <c r="BG92" i="4"/>
  <c r="BF92" i="4"/>
  <c r="T92" i="4"/>
  <c r="R92" i="4"/>
  <c r="P92" i="4"/>
  <c r="BK92" i="4"/>
  <c r="J92" i="4"/>
  <c r="BE92" i="4" s="1"/>
  <c r="BI91" i="4"/>
  <c r="BH91" i="4"/>
  <c r="BG91" i="4"/>
  <c r="BF91" i="4"/>
  <c r="T91" i="4"/>
  <c r="R91" i="4"/>
  <c r="P91" i="4"/>
  <c r="BK91" i="4"/>
  <c r="J91" i="4"/>
  <c r="BE91" i="4" s="1"/>
  <c r="BI88" i="4"/>
  <c r="BH88" i="4"/>
  <c r="BG88" i="4"/>
  <c r="BF88" i="4"/>
  <c r="T88" i="4"/>
  <c r="R88" i="4"/>
  <c r="P88" i="4"/>
  <c r="BK88" i="4"/>
  <c r="J88" i="4"/>
  <c r="BE88" i="4" s="1"/>
  <c r="BI87" i="4"/>
  <c r="BH87" i="4"/>
  <c r="BG87" i="4"/>
  <c r="BF87" i="4"/>
  <c r="T87" i="4"/>
  <c r="R87" i="4"/>
  <c r="P87" i="4"/>
  <c r="BK87" i="4"/>
  <c r="J87" i="4"/>
  <c r="BE87" i="4" s="1"/>
  <c r="BI86" i="4"/>
  <c r="BH86" i="4"/>
  <c r="BG86" i="4"/>
  <c r="BF86" i="4"/>
  <c r="T86" i="4"/>
  <c r="R86" i="4"/>
  <c r="P86" i="4"/>
  <c r="BK86" i="4"/>
  <c r="J86" i="4"/>
  <c r="BE86" i="4" s="1"/>
  <c r="BI85" i="4"/>
  <c r="BH85" i="4"/>
  <c r="BG85" i="4"/>
  <c r="BF85" i="4"/>
  <c r="T85" i="4"/>
  <c r="R85" i="4"/>
  <c r="P85" i="4"/>
  <c r="BK85" i="4"/>
  <c r="J85" i="4"/>
  <c r="BE85" i="4" s="1"/>
  <c r="BI82" i="4"/>
  <c r="F37" i="4" s="1"/>
  <c r="BD58" i="1" s="1"/>
  <c r="BH82" i="4"/>
  <c r="F36" i="4"/>
  <c r="BC58" i="1" s="1"/>
  <c r="BG82" i="4"/>
  <c r="F35" i="4" s="1"/>
  <c r="BB58" i="1" s="1"/>
  <c r="BF82" i="4"/>
  <c r="J34" i="4"/>
  <c r="AW58" i="1" s="1"/>
  <c r="F34" i="4"/>
  <c r="BA58" i="1" s="1"/>
  <c r="T82" i="4"/>
  <c r="T81" i="4" s="1"/>
  <c r="T80" i="4" s="1"/>
  <c r="R82" i="4"/>
  <c r="R81" i="4"/>
  <c r="R80" i="4" s="1"/>
  <c r="P82" i="4"/>
  <c r="P81" i="4" s="1"/>
  <c r="P80" i="4" s="1"/>
  <c r="AU58" i="1" s="1"/>
  <c r="BK82" i="4"/>
  <c r="BK81" i="4" s="1"/>
  <c r="J82" i="4"/>
  <c r="BE82" i="4" s="1"/>
  <c r="J77" i="4"/>
  <c r="F76" i="4"/>
  <c r="F74" i="4"/>
  <c r="E72" i="4"/>
  <c r="J55" i="4"/>
  <c r="F54" i="4"/>
  <c r="F52" i="4"/>
  <c r="E50" i="4"/>
  <c r="J21" i="4"/>
  <c r="E21" i="4"/>
  <c r="J54" i="4" s="1"/>
  <c r="J76" i="4"/>
  <c r="J20" i="4"/>
  <c r="J18" i="4"/>
  <c r="E18" i="4"/>
  <c r="F77" i="4" s="1"/>
  <c r="J17" i="4"/>
  <c r="J12" i="4"/>
  <c r="J74" i="4" s="1"/>
  <c r="E7" i="4"/>
  <c r="E48" i="4" s="1"/>
  <c r="E70" i="4"/>
  <c r="J39" i="3"/>
  <c r="J38" i="3"/>
  <c r="AY57" i="1"/>
  <c r="J37" i="3"/>
  <c r="AX57" i="1"/>
  <c r="BI102" i="3"/>
  <c r="BH102" i="3"/>
  <c r="BG102" i="3"/>
  <c r="BF102" i="3"/>
  <c r="T102" i="3"/>
  <c r="T101" i="3"/>
  <c r="T86" i="3" s="1"/>
  <c r="R102" i="3"/>
  <c r="R101" i="3" s="1"/>
  <c r="R86" i="3" s="1"/>
  <c r="P102" i="3"/>
  <c r="P101" i="3" s="1"/>
  <c r="P86" i="3" s="1"/>
  <c r="AU57" i="1" s="1"/>
  <c r="BK102" i="3"/>
  <c r="BK101" i="3" s="1"/>
  <c r="J101" i="3" s="1"/>
  <c r="J64" i="3" s="1"/>
  <c r="J102" i="3"/>
  <c r="BE102" i="3" s="1"/>
  <c r="BI99" i="3"/>
  <c r="BH99" i="3"/>
  <c r="BG99" i="3"/>
  <c r="BF99" i="3"/>
  <c r="T99" i="3"/>
  <c r="R99" i="3"/>
  <c r="P99" i="3"/>
  <c r="BK99" i="3"/>
  <c r="J99" i="3"/>
  <c r="BE99" i="3" s="1"/>
  <c r="BI96" i="3"/>
  <c r="BH96" i="3"/>
  <c r="BG96" i="3"/>
  <c r="BF96" i="3"/>
  <c r="T96" i="3"/>
  <c r="R96" i="3"/>
  <c r="P96" i="3"/>
  <c r="BK96" i="3"/>
  <c r="J96" i="3"/>
  <c r="BE96" i="3"/>
  <c r="BI93" i="3"/>
  <c r="BH93" i="3"/>
  <c r="BG93" i="3"/>
  <c r="BF93" i="3"/>
  <c r="T93" i="3"/>
  <c r="R93" i="3"/>
  <c r="P93" i="3"/>
  <c r="BK93" i="3"/>
  <c r="J93" i="3"/>
  <c r="BE93" i="3" s="1"/>
  <c r="BI90" i="3"/>
  <c r="BH90" i="3"/>
  <c r="BG90" i="3"/>
  <c r="BF90" i="3"/>
  <c r="T90" i="3"/>
  <c r="R90" i="3"/>
  <c r="P90" i="3"/>
  <c r="BK90" i="3"/>
  <c r="J90" i="3"/>
  <c r="BE90" i="3"/>
  <c r="BI87" i="3"/>
  <c r="BH87" i="3"/>
  <c r="BG87" i="3"/>
  <c r="BF87" i="3"/>
  <c r="T87" i="3"/>
  <c r="R87" i="3"/>
  <c r="P87" i="3"/>
  <c r="BK87" i="3"/>
  <c r="J87" i="3"/>
  <c r="BE87" i="3" s="1"/>
  <c r="J83" i="3"/>
  <c r="F82" i="3"/>
  <c r="F80" i="3"/>
  <c r="E78" i="3"/>
  <c r="J59" i="3"/>
  <c r="F58" i="3"/>
  <c r="F56" i="3"/>
  <c r="E54" i="3"/>
  <c r="J23" i="3"/>
  <c r="E23" i="3"/>
  <c r="J82" i="3" s="1"/>
  <c r="J58" i="3"/>
  <c r="J22" i="3"/>
  <c r="J20" i="3"/>
  <c r="E20" i="3"/>
  <c r="F59" i="3" s="1"/>
  <c r="F83" i="3"/>
  <c r="J19" i="3"/>
  <c r="J14" i="3"/>
  <c r="J56" i="3" s="1"/>
  <c r="J80" i="3"/>
  <c r="E7" i="3"/>
  <c r="E74" i="3" s="1"/>
  <c r="E50" i="3"/>
  <c r="J39" i="2"/>
  <c r="J38" i="2"/>
  <c r="AY56" i="1" s="1"/>
  <c r="J37" i="2"/>
  <c r="AX56" i="1" s="1"/>
  <c r="BI248" i="2"/>
  <c r="BH248" i="2"/>
  <c r="BG248" i="2"/>
  <c r="BF248" i="2"/>
  <c r="T248" i="2"/>
  <c r="R248" i="2"/>
  <c r="P248" i="2"/>
  <c r="BK248" i="2"/>
  <c r="J248" i="2"/>
  <c r="BE248" i="2" s="1"/>
  <c r="BI245" i="2"/>
  <c r="BH245" i="2"/>
  <c r="BG245" i="2"/>
  <c r="BF245" i="2"/>
  <c r="T245" i="2"/>
  <c r="R245" i="2"/>
  <c r="P245" i="2"/>
  <c r="BK245" i="2"/>
  <c r="J245" i="2"/>
  <c r="BE245" i="2" s="1"/>
  <c r="BI241" i="2"/>
  <c r="BH241" i="2"/>
  <c r="BG241" i="2"/>
  <c r="BF241" i="2"/>
  <c r="T241" i="2"/>
  <c r="R241" i="2"/>
  <c r="P241" i="2"/>
  <c r="BK241" i="2"/>
  <c r="J241" i="2"/>
  <c r="BE241" i="2" s="1"/>
  <c r="BI237" i="2"/>
  <c r="BH237" i="2"/>
  <c r="BG237" i="2"/>
  <c r="BF237" i="2"/>
  <c r="T237" i="2"/>
  <c r="R237" i="2"/>
  <c r="P237" i="2"/>
  <c r="BK237" i="2"/>
  <c r="J237" i="2"/>
  <c r="BE237" i="2" s="1"/>
  <c r="BI233" i="2"/>
  <c r="BH233" i="2"/>
  <c r="BG233" i="2"/>
  <c r="BF233" i="2"/>
  <c r="T233" i="2"/>
  <c r="R233" i="2"/>
  <c r="P233" i="2"/>
  <c r="BK233" i="2"/>
  <c r="J233" i="2"/>
  <c r="BE233" i="2" s="1"/>
  <c r="BI229" i="2"/>
  <c r="BH229" i="2"/>
  <c r="BG229" i="2"/>
  <c r="BF229" i="2"/>
  <c r="T229" i="2"/>
  <c r="R229" i="2"/>
  <c r="P229" i="2"/>
  <c r="BK229" i="2"/>
  <c r="J229" i="2"/>
  <c r="BE229" i="2" s="1"/>
  <c r="BI225" i="2"/>
  <c r="BH225" i="2"/>
  <c r="BG225" i="2"/>
  <c r="BF225" i="2"/>
  <c r="T225" i="2"/>
  <c r="R225" i="2"/>
  <c r="P225" i="2"/>
  <c r="BK225" i="2"/>
  <c r="J225" i="2"/>
  <c r="BE225" i="2" s="1"/>
  <c r="BI221" i="2"/>
  <c r="BH221" i="2"/>
  <c r="BG221" i="2"/>
  <c r="BF221" i="2"/>
  <c r="T221" i="2"/>
  <c r="R221" i="2"/>
  <c r="P221" i="2"/>
  <c r="BK221" i="2"/>
  <c r="J221" i="2"/>
  <c r="BE221" i="2" s="1"/>
  <c r="BI217" i="2"/>
  <c r="BH217" i="2"/>
  <c r="BG217" i="2"/>
  <c r="BF217" i="2"/>
  <c r="T217" i="2"/>
  <c r="R217" i="2"/>
  <c r="P217" i="2"/>
  <c r="BK217" i="2"/>
  <c r="J217" i="2"/>
  <c r="BE217" i="2" s="1"/>
  <c r="BI213" i="2"/>
  <c r="BH213" i="2"/>
  <c r="BG213" i="2"/>
  <c r="BF213" i="2"/>
  <c r="T213" i="2"/>
  <c r="R213" i="2"/>
  <c r="P213" i="2"/>
  <c r="BK213" i="2"/>
  <c r="J213" i="2"/>
  <c r="BE213" i="2" s="1"/>
  <c r="BI210" i="2"/>
  <c r="BH210" i="2"/>
  <c r="BG210" i="2"/>
  <c r="BF210" i="2"/>
  <c r="T210" i="2"/>
  <c r="R210" i="2"/>
  <c r="P210" i="2"/>
  <c r="BK210" i="2"/>
  <c r="J210" i="2"/>
  <c r="BE210" i="2" s="1"/>
  <c r="BI207" i="2"/>
  <c r="BH207" i="2"/>
  <c r="BG207" i="2"/>
  <c r="BF207" i="2"/>
  <c r="T207" i="2"/>
  <c r="R207" i="2"/>
  <c r="P207" i="2"/>
  <c r="BK207" i="2"/>
  <c r="J207" i="2"/>
  <c r="BE207" i="2" s="1"/>
  <c r="BI204" i="2"/>
  <c r="BH204" i="2"/>
  <c r="BG204" i="2"/>
  <c r="BF204" i="2"/>
  <c r="T204" i="2"/>
  <c r="R204" i="2"/>
  <c r="P204" i="2"/>
  <c r="BK204" i="2"/>
  <c r="J204" i="2"/>
  <c r="BE204" i="2" s="1"/>
  <c r="BI201" i="2"/>
  <c r="BH201" i="2"/>
  <c r="BG201" i="2"/>
  <c r="BF201" i="2"/>
  <c r="T201" i="2"/>
  <c r="R201" i="2"/>
  <c r="P201" i="2"/>
  <c r="BK201" i="2"/>
  <c r="J201" i="2"/>
  <c r="BE201" i="2" s="1"/>
  <c r="BI198" i="2"/>
  <c r="BH198" i="2"/>
  <c r="BG198" i="2"/>
  <c r="BF198" i="2"/>
  <c r="T198" i="2"/>
  <c r="R198" i="2"/>
  <c r="P198" i="2"/>
  <c r="BK198" i="2"/>
  <c r="J198" i="2"/>
  <c r="BE198" i="2" s="1"/>
  <c r="BI195" i="2"/>
  <c r="BH195" i="2"/>
  <c r="BG195" i="2"/>
  <c r="BF195" i="2"/>
  <c r="T195" i="2"/>
  <c r="R195" i="2"/>
  <c r="P195" i="2"/>
  <c r="BK195" i="2"/>
  <c r="J195" i="2"/>
  <c r="BE195" i="2" s="1"/>
  <c r="BI193" i="2"/>
  <c r="BH193" i="2"/>
  <c r="BG193" i="2"/>
  <c r="BF193" i="2"/>
  <c r="T193" i="2"/>
  <c r="R193" i="2"/>
  <c r="P193" i="2"/>
  <c r="BK193" i="2"/>
  <c r="J193" i="2"/>
  <c r="BE193" i="2" s="1"/>
  <c r="BI191" i="2"/>
  <c r="BH191" i="2"/>
  <c r="BG191" i="2"/>
  <c r="BF191" i="2"/>
  <c r="T191" i="2"/>
  <c r="R191" i="2"/>
  <c r="P191" i="2"/>
  <c r="BK191" i="2"/>
  <c r="J191" i="2"/>
  <c r="BE191" i="2" s="1"/>
  <c r="BI188" i="2"/>
  <c r="BH188" i="2"/>
  <c r="BG188" i="2"/>
  <c r="BF188" i="2"/>
  <c r="T188" i="2"/>
  <c r="T187" i="2" s="1"/>
  <c r="R188" i="2"/>
  <c r="R187" i="2" s="1"/>
  <c r="P188" i="2"/>
  <c r="P187" i="2" s="1"/>
  <c r="BK188" i="2"/>
  <c r="BK187" i="2" s="1"/>
  <c r="J187" i="2" s="1"/>
  <c r="J66" i="2" s="1"/>
  <c r="J188" i="2"/>
  <c r="BE188" i="2"/>
  <c r="BI184" i="2"/>
  <c r="BH184" i="2"/>
  <c r="BG184" i="2"/>
  <c r="BF184" i="2"/>
  <c r="T184" i="2"/>
  <c r="R184" i="2"/>
  <c r="P184" i="2"/>
  <c r="BK184" i="2"/>
  <c r="J184" i="2"/>
  <c r="BE184" i="2" s="1"/>
  <c r="BI180" i="2"/>
  <c r="BH180" i="2"/>
  <c r="BG180" i="2"/>
  <c r="BF180" i="2"/>
  <c r="T180" i="2"/>
  <c r="R180" i="2"/>
  <c r="P180" i="2"/>
  <c r="BK180" i="2"/>
  <c r="J180" i="2"/>
  <c r="BE180" i="2" s="1"/>
  <c r="BI176" i="2"/>
  <c r="BH176" i="2"/>
  <c r="BG176" i="2"/>
  <c r="BF176" i="2"/>
  <c r="T176" i="2"/>
  <c r="R176" i="2"/>
  <c r="P176" i="2"/>
  <c r="BK176" i="2"/>
  <c r="J176" i="2"/>
  <c r="BE176" i="2" s="1"/>
  <c r="BI172" i="2"/>
  <c r="BH172" i="2"/>
  <c r="BG172" i="2"/>
  <c r="BF172" i="2"/>
  <c r="T172" i="2"/>
  <c r="R172" i="2"/>
  <c r="P172" i="2"/>
  <c r="BK172" i="2"/>
  <c r="J172" i="2"/>
  <c r="BE172" i="2" s="1"/>
  <c r="BI168" i="2"/>
  <c r="BH168" i="2"/>
  <c r="BG168" i="2"/>
  <c r="BF168" i="2"/>
  <c r="T168" i="2"/>
  <c r="R168" i="2"/>
  <c r="P168" i="2"/>
  <c r="BK168" i="2"/>
  <c r="J168" i="2"/>
  <c r="BE168" i="2" s="1"/>
  <c r="BI164" i="2"/>
  <c r="BH164" i="2"/>
  <c r="BG164" i="2"/>
  <c r="BF164" i="2"/>
  <c r="T164" i="2"/>
  <c r="R164" i="2"/>
  <c r="P164" i="2"/>
  <c r="BK164" i="2"/>
  <c r="J164" i="2"/>
  <c r="BE164" i="2" s="1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 s="1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T151" i="2"/>
  <c r="R151" i="2"/>
  <c r="P151" i="2"/>
  <c r="BK151" i="2"/>
  <c r="J151" i="2"/>
  <c r="BE151" i="2" s="1"/>
  <c r="BI147" i="2"/>
  <c r="BH147" i="2"/>
  <c r="BG147" i="2"/>
  <c r="BF147" i="2"/>
  <c r="T147" i="2"/>
  <c r="R147" i="2"/>
  <c r="P147" i="2"/>
  <c r="BK147" i="2"/>
  <c r="J147" i="2"/>
  <c r="BE147" i="2" s="1"/>
  <c r="BI143" i="2"/>
  <c r="BH143" i="2"/>
  <c r="BG143" i="2"/>
  <c r="BF143" i="2"/>
  <c r="T143" i="2"/>
  <c r="R143" i="2"/>
  <c r="P143" i="2"/>
  <c r="BK143" i="2"/>
  <c r="J143" i="2"/>
  <c r="BE143" i="2" s="1"/>
  <c r="BI140" i="2"/>
  <c r="BH140" i="2"/>
  <c r="BG140" i="2"/>
  <c r="BF140" i="2"/>
  <c r="T140" i="2"/>
  <c r="R140" i="2"/>
  <c r="P140" i="2"/>
  <c r="BK140" i="2"/>
  <c r="J140" i="2"/>
  <c r="BE140" i="2" s="1"/>
  <c r="BI136" i="2"/>
  <c r="BH136" i="2"/>
  <c r="BG136" i="2"/>
  <c r="BF136" i="2"/>
  <c r="T136" i="2"/>
  <c r="R136" i="2"/>
  <c r="P136" i="2"/>
  <c r="BK136" i="2"/>
  <c r="J136" i="2"/>
  <c r="BE136" i="2" s="1"/>
  <c r="BI132" i="2"/>
  <c r="BH132" i="2"/>
  <c r="BG132" i="2"/>
  <c r="BF132" i="2"/>
  <c r="T132" i="2"/>
  <c r="R132" i="2"/>
  <c r="P132" i="2"/>
  <c r="BK132" i="2"/>
  <c r="J132" i="2"/>
  <c r="BE132" i="2" s="1"/>
  <c r="BI128" i="2"/>
  <c r="BH128" i="2"/>
  <c r="BG128" i="2"/>
  <c r="BF128" i="2"/>
  <c r="T128" i="2"/>
  <c r="R128" i="2"/>
  <c r="P128" i="2"/>
  <c r="BK128" i="2"/>
  <c r="J128" i="2"/>
  <c r="BE128" i="2" s="1"/>
  <c r="BI125" i="2"/>
  <c r="BH125" i="2"/>
  <c r="BG125" i="2"/>
  <c r="BF125" i="2"/>
  <c r="T125" i="2"/>
  <c r="R125" i="2"/>
  <c r="P125" i="2"/>
  <c r="BK125" i="2"/>
  <c r="J125" i="2"/>
  <c r="BE125" i="2" s="1"/>
  <c r="BI122" i="2"/>
  <c r="BH122" i="2"/>
  <c r="BG122" i="2"/>
  <c r="BF122" i="2"/>
  <c r="T122" i="2"/>
  <c r="R122" i="2"/>
  <c r="P122" i="2"/>
  <c r="BK122" i="2"/>
  <c r="J122" i="2"/>
  <c r="BE122" i="2" s="1"/>
  <c r="BI118" i="2"/>
  <c r="BH118" i="2"/>
  <c r="BG118" i="2"/>
  <c r="BF118" i="2"/>
  <c r="T118" i="2"/>
  <c r="R118" i="2"/>
  <c r="P118" i="2"/>
  <c r="BK118" i="2"/>
  <c r="J118" i="2"/>
  <c r="BE118" i="2" s="1"/>
  <c r="BI114" i="2"/>
  <c r="BH114" i="2"/>
  <c r="BG114" i="2"/>
  <c r="BF114" i="2"/>
  <c r="T114" i="2"/>
  <c r="T113" i="2" s="1"/>
  <c r="T112" i="2" s="1"/>
  <c r="R114" i="2"/>
  <c r="R113" i="2"/>
  <c r="R112" i="2" s="1"/>
  <c r="P114" i="2"/>
  <c r="P113" i="2" s="1"/>
  <c r="P112" i="2" s="1"/>
  <c r="BK114" i="2"/>
  <c r="BK113" i="2"/>
  <c r="J113" i="2" s="1"/>
  <c r="J65" i="2" s="1"/>
  <c r="BK112" i="2"/>
  <c r="J112" i="2" s="1"/>
  <c r="J64" i="2" s="1"/>
  <c r="J114" i="2"/>
  <c r="BE114" i="2" s="1"/>
  <c r="BI109" i="2"/>
  <c r="BH109" i="2"/>
  <c r="BG109" i="2"/>
  <c r="BF109" i="2"/>
  <c r="T109" i="2"/>
  <c r="R109" i="2"/>
  <c r="P109" i="2"/>
  <c r="BK109" i="2"/>
  <c r="J109" i="2"/>
  <c r="BE109" i="2" s="1"/>
  <c r="BI106" i="2"/>
  <c r="BH106" i="2"/>
  <c r="BG106" i="2"/>
  <c r="BF106" i="2"/>
  <c r="T106" i="2"/>
  <c r="R106" i="2"/>
  <c r="P106" i="2"/>
  <c r="BK106" i="2"/>
  <c r="J106" i="2"/>
  <c r="BE106" i="2" s="1"/>
  <c r="BI103" i="2"/>
  <c r="BH103" i="2"/>
  <c r="BG103" i="2"/>
  <c r="BF103" i="2"/>
  <c r="T103" i="2"/>
  <c r="R103" i="2"/>
  <c r="P103" i="2"/>
  <c r="BK103" i="2"/>
  <c r="J103" i="2"/>
  <c r="BE103" i="2" s="1"/>
  <c r="BI100" i="2"/>
  <c r="BH100" i="2"/>
  <c r="BG100" i="2"/>
  <c r="BF100" i="2"/>
  <c r="T100" i="2"/>
  <c r="R100" i="2"/>
  <c r="P100" i="2"/>
  <c r="BK100" i="2"/>
  <c r="J100" i="2"/>
  <c r="BE100" i="2" s="1"/>
  <c r="BI97" i="2"/>
  <c r="BH97" i="2"/>
  <c r="BG97" i="2"/>
  <c r="BF97" i="2"/>
  <c r="T97" i="2"/>
  <c r="R97" i="2"/>
  <c r="P97" i="2"/>
  <c r="BK97" i="2"/>
  <c r="J97" i="2"/>
  <c r="BE97" i="2" s="1"/>
  <c r="BI95" i="2"/>
  <c r="BH95" i="2"/>
  <c r="BG95" i="2"/>
  <c r="BF95" i="2"/>
  <c r="T95" i="2"/>
  <c r="R95" i="2"/>
  <c r="P95" i="2"/>
  <c r="BK95" i="2"/>
  <c r="J95" i="2"/>
  <c r="BE95" i="2" s="1"/>
  <c r="BI93" i="2"/>
  <c r="BH93" i="2"/>
  <c r="BG93" i="2"/>
  <c r="BF93" i="2"/>
  <c r="T93" i="2"/>
  <c r="R93" i="2"/>
  <c r="P93" i="2"/>
  <c r="BK93" i="2"/>
  <c r="J93" i="2"/>
  <c r="BE93" i="2" s="1"/>
  <c r="BI91" i="2"/>
  <c r="BH91" i="2"/>
  <c r="BG91" i="2"/>
  <c r="BF91" i="2"/>
  <c r="T91" i="2"/>
  <c r="R91" i="2"/>
  <c r="P91" i="2"/>
  <c r="BK91" i="2"/>
  <c r="J91" i="2"/>
  <c r="BE91" i="2" s="1"/>
  <c r="BI89" i="2"/>
  <c r="F39" i="2" s="1"/>
  <c r="BD56" i="1" s="1"/>
  <c r="BH89" i="2"/>
  <c r="F38" i="2"/>
  <c r="BC56" i="1" s="1"/>
  <c r="BG89" i="2"/>
  <c r="F37" i="2" s="1"/>
  <c r="BB56" i="1" s="1"/>
  <c r="BF89" i="2"/>
  <c r="J36" i="2"/>
  <c r="AW56" i="1" s="1"/>
  <c r="F36" i="2"/>
  <c r="BA56" i="1" s="1"/>
  <c r="T89" i="2"/>
  <c r="R89" i="2"/>
  <c r="R88" i="2" s="1"/>
  <c r="P89" i="2"/>
  <c r="BK89" i="2"/>
  <c r="BK88" i="2"/>
  <c r="J88" i="2" s="1"/>
  <c r="J32" i="2" s="1"/>
  <c r="J89" i="2"/>
  <c r="BE89" i="2"/>
  <c r="J85" i="2"/>
  <c r="F84" i="2"/>
  <c r="F82" i="2"/>
  <c r="E80" i="2"/>
  <c r="J59" i="2"/>
  <c r="F58" i="2"/>
  <c r="F56" i="2"/>
  <c r="E54" i="2"/>
  <c r="J23" i="2"/>
  <c r="E23" i="2"/>
  <c r="J84" i="2"/>
  <c r="J58" i="2"/>
  <c r="J22" i="2"/>
  <c r="J20" i="2"/>
  <c r="E20" i="2"/>
  <c r="F85" i="2" s="1"/>
  <c r="F59" i="2"/>
  <c r="J19" i="2"/>
  <c r="J14" i="2"/>
  <c r="J82" i="2" s="1"/>
  <c r="E7" i="2"/>
  <c r="E50" i="2" s="1"/>
  <c r="E76" i="2"/>
  <c r="AS55" i="1"/>
  <c r="AS54" i="1"/>
  <c r="L50" i="1"/>
  <c r="AM50" i="1"/>
  <c r="AM49" i="1"/>
  <c r="L49" i="1"/>
  <c r="AM47" i="1"/>
  <c r="L47" i="1"/>
  <c r="L45" i="1"/>
  <c r="L44" i="1"/>
  <c r="F39" i="3" l="1"/>
  <c r="BD57" i="1" s="1"/>
  <c r="BD55" i="1" s="1"/>
  <c r="BD54" i="1" s="1"/>
  <c r="W33" i="1" s="1"/>
  <c r="J36" i="3"/>
  <c r="AW57" i="1" s="1"/>
  <c r="F37" i="3"/>
  <c r="BB57" i="1" s="1"/>
  <c r="BB55" i="1" s="1"/>
  <c r="F38" i="3"/>
  <c r="BC57" i="1" s="1"/>
  <c r="BC55" i="1" s="1"/>
  <c r="BC54" i="1" s="1"/>
  <c r="BK86" i="3"/>
  <c r="J86" i="3" s="1"/>
  <c r="J63" i="3" s="1"/>
  <c r="F35" i="2"/>
  <c r="AZ56" i="1" s="1"/>
  <c r="J35" i="2"/>
  <c r="AV56" i="1" s="1"/>
  <c r="AT56" i="1" s="1"/>
  <c r="T88" i="2"/>
  <c r="F33" i="4"/>
  <c r="AZ58" i="1" s="1"/>
  <c r="J33" i="4"/>
  <c r="AV58" i="1" s="1"/>
  <c r="AT58" i="1" s="1"/>
  <c r="AG56" i="1"/>
  <c r="BK80" i="4"/>
  <c r="J80" i="4" s="1"/>
  <c r="J81" i="4"/>
  <c r="J60" i="4" s="1"/>
  <c r="J56" i="2"/>
  <c r="J63" i="2"/>
  <c r="P88" i="2"/>
  <c r="AU56" i="1" s="1"/>
  <c r="AU55" i="1" s="1"/>
  <c r="AU54" i="1" s="1"/>
  <c r="F35" i="3"/>
  <c r="AZ57" i="1" s="1"/>
  <c r="J35" i="3"/>
  <c r="AV57" i="1" s="1"/>
  <c r="AT57" i="1" s="1"/>
  <c r="F36" i="3"/>
  <c r="BA57" i="1" s="1"/>
  <c r="BA55" i="1" s="1"/>
  <c r="J52" i="4"/>
  <c r="F55" i="4"/>
  <c r="BB54" i="1" l="1"/>
  <c r="W31" i="1" s="1"/>
  <c r="AX55" i="1"/>
  <c r="J32" i="3"/>
  <c r="AG57" i="1" s="1"/>
  <c r="AN57" i="1" s="1"/>
  <c r="AY55" i="1"/>
  <c r="AW55" i="1"/>
  <c r="BA54" i="1"/>
  <c r="AN56" i="1"/>
  <c r="J41" i="2"/>
  <c r="AZ55" i="1"/>
  <c r="J59" i="4"/>
  <c r="J30" i="4"/>
  <c r="AY54" i="1"/>
  <c r="W32" i="1"/>
  <c r="AX54" i="1"/>
  <c r="J41" i="3" l="1"/>
  <c r="AG58" i="1"/>
  <c r="AN58" i="1" s="1"/>
  <c r="J39" i="4"/>
  <c r="AG55" i="1"/>
  <c r="AW54" i="1"/>
  <c r="AK30" i="1" s="1"/>
  <c r="W30" i="1"/>
  <c r="AZ54" i="1"/>
  <c r="AV55" i="1"/>
  <c r="AT55" i="1" s="1"/>
  <c r="AN55" i="1" l="1"/>
  <c r="AG54" i="1"/>
  <c r="AV54" i="1"/>
  <c r="W29" i="1"/>
  <c r="AK29" i="1" l="1"/>
  <c r="AT54" i="1"/>
  <c r="AN54" i="1" s="1"/>
  <c r="AK26" i="1"/>
  <c r="AK35" i="1" l="1"/>
</calcChain>
</file>

<file path=xl/comments1.xml><?xml version="1.0" encoding="utf-8"?>
<comments xmlns="http://schemas.openxmlformats.org/spreadsheetml/2006/main">
  <authors>
    <author>Brabenec Libor</author>
  </authors>
  <commentList>
    <comment ref="I87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0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3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6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9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02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<sst xmlns="http://schemas.openxmlformats.org/spreadsheetml/2006/main" count="2648" uniqueCount="646">
  <si>
    <t>Export Komplet</t>
  </si>
  <si>
    <t>VZ</t>
  </si>
  <si>
    <t>2.0</t>
  </si>
  <si>
    <t>ZAMOK</t>
  </si>
  <si>
    <t>False</t>
  </si>
  <si>
    <t>{e4d716c3-eb94-4475-8a3b-dfe9b7c9dde4}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</si>
  <si>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</si>
  <si>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</si>
  <si>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</si>
  <si>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</si>
  <si>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</si>
  <si>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</si>
  <si>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</si>
  <si>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</si>
  <si>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65420102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</si>
  <si>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</si>
  <si>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</si>
  <si>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trati v úseku Nemanice 1 - Chotýčany</t>
  </si>
  <si>
    <t>KSO:</t>
  </si>
  <si>
    <t>824 2</t>
  </si>
  <si>
    <t>CC-CZ:</t>
  </si>
  <si>
    <t>212</t>
  </si>
  <si>
    <t>Místo:</t>
  </si>
  <si>
    <t>trať 220 dle JŘ, TÚ Hluboká n/Vlt. Zám.- Chotýčany</t>
  </si>
  <si>
    <t>Datum:</t>
  </si>
  <si>
    <t>12. 2. 2020</t>
  </si>
  <si>
    <t>Zadavatel:</t>
  </si>
  <si>
    <t>IČ:</t>
  </si>
  <si>
    <t>70994234</t>
  </si>
  <si>
    <t xml:space="preserve">Správa železnic, s. o., OŘ Plzeň 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</si>
  <si>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</si>
  <si>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</si>
  <si>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</si>
  <si>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</si>
  <si>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</si>
  <si>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</si>
  <si>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</si>
  <si>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</si>
  <si>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</si>
  <si>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</si>
  <si>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</si>
  <si>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</si>
  <si>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</si>
  <si>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</si>
  <si>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</si>
  <si>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</si>
  <si>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</si>
  <si>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</si>
  <si>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</si>
  <si>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</si>
  <si>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</si>
  <si>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</si>
  <si>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</si>
  <si>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</si>
  <si>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</si>
  <si>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</si>
  <si>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</si>
  <si>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</si>
  <si>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</si>
  <si>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</si>
  <si>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</si>
  <si>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</si>
  <si>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</si>
  <si>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</si>
  <si>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</si>
  <si>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</si>
  <si>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</si>
  <si>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</si>
  <si>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</si>
  <si>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</si>
  <si>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</si>
  <si>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</si>
  <si>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</si>
  <si>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</si>
  <si>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</si>
  <si>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</si>
  <si>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</si>
  <si>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</si>
  <si>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</si>
  <si>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</si>
  <si>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</si>
  <si>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 xml:space="preserve">SVK v km11,047 - 14,219 (L+ P pás) a 14,285 – 16,446 2. TK (L+ P pás) </t>
  </si>
  <si>
    <t>STA</t>
  </si>
  <si>
    <t>1</t>
  </si>
  <si>
    <t>{3f504c91-286b-47eb-a641-e348fbfb2202}</t>
  </si>
  <si>
    <t>2</t>
  </si>
  <si>
    <t>/</t>
  </si>
  <si>
    <t>SO 1.1</t>
  </si>
  <si>
    <t>Železniční svršek</t>
  </si>
  <si>
    <t>Soupis</t>
  </si>
  <si>
    <t>{2b75292a-84af-4060-9ed2-9d5507871cbc}</t>
  </si>
  <si>
    <t>SO 1.2</t>
  </si>
  <si>
    <t>Materiál a práce dodávané zadavatelem -  NEOCEŇOVAT!</t>
  </si>
  <si>
    <t>{b9b4ebdb-8cae-403c-9d6d-18c7f3a93280}</t>
  </si>
  <si>
    <t>VON</t>
  </si>
  <si>
    <t>Vedlejší a ostatní náklady</t>
  </si>
  <si>
    <t>{c2175d30-c502-471f-a594-c2e758267a8c}</t>
  </si>
  <si>
    <t>KRYCÍ LIST SOUPISU PRACÍ</t>
  </si>
  <si>
    <t>Objekt:</t>
  </si>
  <si>
    <t xml:space="preserve">SO 1 - SVK v km11,047 - 14,219 (L+ P pás) a 14,285 – 16,446 2. TK (L+ P pás) </t>
  </si>
  <si>
    <t>Soupis:</t>
  </si>
  <si>
    <t>SO 1.1 - Železniční svršek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</si>
  <si>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</si>
  <si>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</si>
  <si>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</si>
  <si>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</si>
  <si>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</si>
  <si>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</si>
  <si>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</si>
  <si>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</si>
  <si>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</si>
  <si>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</si>
  <si>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</si>
  <si>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</si>
  <si>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</si>
  <si>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</si>
  <si>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</si>
  <si>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</si>
  <si>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</si>
  <si>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</si>
  <si>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</si>
  <si>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</si>
  <si>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</si>
  <si>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5958158005</t>
  </si>
  <si>
    <t>Podložka pryžová pod patu kolejnice S49  183/126/6</t>
  </si>
  <si>
    <t>kus</t>
  </si>
  <si>
    <t>Sborník UOŽI 01 2019</t>
  </si>
  <si>
    <t>8</t>
  </si>
  <si>
    <t>ROZPOCET</t>
  </si>
  <si>
    <t>4</t>
  </si>
  <si>
    <t>-1989047817</t>
  </si>
  <si>
    <t>VV</t>
  </si>
  <si>
    <t>20504-(1353*2)</t>
  </si>
  <si>
    <t>5958134043</t>
  </si>
  <si>
    <t>Součásti upevňovací šroub svěrkový RS 0 (M22x70)</t>
  </si>
  <si>
    <t>-1330698325</t>
  </si>
  <si>
    <t>1780*1</t>
  </si>
  <si>
    <t>3</t>
  </si>
  <si>
    <t>5958134125</t>
  </si>
  <si>
    <t>Součásti upevňovací podložka Uls 6</t>
  </si>
  <si>
    <t>-1472728584</t>
  </si>
  <si>
    <t>5958134110</t>
  </si>
  <si>
    <t>Součásti upevňovací matice M22</t>
  </si>
  <si>
    <t>-1538747072</t>
  </si>
  <si>
    <t>5</t>
  </si>
  <si>
    <t>5958125010</t>
  </si>
  <si>
    <t>Komplety s antikorozní úpravou ŽS 4 (svěrka ŽS4, šroub RS 1, matice M24, podložka Fe6)</t>
  </si>
  <si>
    <t>-1796215305</t>
  </si>
  <si>
    <t>P</t>
  </si>
  <si>
    <t>Poznámka k položce:_x000D_
Přejezd P6097 v km 11,753</t>
  </si>
  <si>
    <t>14*4</t>
  </si>
  <si>
    <t>6</t>
  </si>
  <si>
    <t>5955101000</t>
  </si>
  <si>
    <t>Kamenivo drcené štěrk frakce 31,5/63 třídy BI</t>
  </si>
  <si>
    <t>t</t>
  </si>
  <si>
    <t>-1810593850</t>
  </si>
  <si>
    <t>Poznámka k položce:_x000D_
3 vozy</t>
  </si>
  <si>
    <t>3*36*1,5</t>
  </si>
  <si>
    <t>7</t>
  </si>
  <si>
    <t>5963146025</t>
  </si>
  <si>
    <t>Asfaltový beton ACP 22S 50/70 hrubozrnný podkladní vrstva</t>
  </si>
  <si>
    <t>-1736042961</t>
  </si>
  <si>
    <t xml:space="preserve">Poznámka k položce:_x000D_
Přejezd P6097 v km 11,753_x000D_
_x000D_
vlevo 1 x 7 m = 7 m2_x000D_
vpravo 1,5 x 7 m = 10,5 m2 </t>
  </si>
  <si>
    <t>(7+10,5)*0,06*2,2</t>
  </si>
  <si>
    <t>5963146000</t>
  </si>
  <si>
    <t>Asfaltový beton ACO 11S 50/70 střednězrnný-obrusná vrstva</t>
  </si>
  <si>
    <t>1393659652</t>
  </si>
  <si>
    <t>(7+10,5)*0,05*2,2</t>
  </si>
  <si>
    <t>9</t>
  </si>
  <si>
    <t>5963152000</t>
  </si>
  <si>
    <t>Asfaltová zálivka pro trhliny a spáry</t>
  </si>
  <si>
    <t>kg</t>
  </si>
  <si>
    <t>583242952</t>
  </si>
  <si>
    <t>Poznámka k položce:_x000D_
Přejezd P6097 v km 11,753_x000D_
4 * 7 = 28 m</t>
  </si>
  <si>
    <t>9*1</t>
  </si>
  <si>
    <t>HSV</t>
  </si>
  <si>
    <t>Práce a dodávky HSV</t>
  </si>
  <si>
    <t>Komunikace pozemní</t>
  </si>
  <si>
    <t>10</t>
  </si>
  <si>
    <t>K</t>
  </si>
  <si>
    <t>5905080010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</si>
  <si>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</si>
  <si>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m2</t>
  </si>
  <si>
    <t>-1637002688</t>
  </si>
  <si>
    <t>PSC</t>
  </si>
  <si>
    <t>Poznámka k souboru cen:_x000D_
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pražce._x000D_
2. V cenách nejsou obsaženy náklady na podbití pražce, dodávku a doplnění kameniva.</t>
  </si>
  <si>
    <t xml:space="preserve">Poznámka k položce:_x000D_
km 11,725 - 18 m2 ; 11,710 - 9 m2 ;  11,670 - 12 m2 ;  11,520 - 15 m2 </t>
  </si>
  <si>
    <t>18+9+12+15</t>
  </si>
  <si>
    <t>11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</si>
  <si>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</si>
  <si>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</si>
  <si>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</si>
  <si>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1809126143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</si>
  <si>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</si>
  <si>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3*36</t>
  </si>
  <si>
    <t>12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</si>
  <si>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</si>
  <si>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</si>
  <si>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m</t>
  </si>
  <si>
    <t>1452774908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</si>
  <si>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mazivem._x000D_
2. V cenách nejsou započteny náklady na dělení kolejnic, zřízení svaru, demontáž nebo montáž styků.</t>
  </si>
  <si>
    <t>(3,6*17)+(4,0*2)+(4,5*3)</t>
  </si>
  <si>
    <t>13</t>
  </si>
  <si>
    <t>5907020490</t>
  </si>
  <si>
    <t>Souvislá výměna kolejnic současně s výměnou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</si>
  <si>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-2038304156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</si>
  <si>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mazivem._x000D_
2. V cenách nejsou započteny náklady na dělení kolejnic, zřízení svaru, demontáž nebo montáž styků.</t>
  </si>
  <si>
    <t>(75*140)+(61*2)+(22*2)</t>
  </si>
  <si>
    <t>14</t>
  </si>
  <si>
    <t>5907050120</t>
  </si>
  <si>
    <t>Dělení kolejnic kyslíkem tv. S49. Poznámka: 1. V cenách jsou započteny náklady na manipulaci podložení, označení a provedení řezu kolejnice.</t>
  </si>
  <si>
    <t>-1339737080</t>
  </si>
  <si>
    <t>Poznámka k souboru cen:_x000D_
1. V cenách jsou započteny náklady na manipulaci podložení, označení a provedení řezu kolejnice.</t>
  </si>
  <si>
    <t>Poznámka k položce:_x000D_
1. úsek – 258 řezů, 2. úsek – 174 řezů, LIS – 44 řezů</t>
  </si>
  <si>
    <t>258+174+44</t>
  </si>
  <si>
    <t>5908050007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</si>
  <si>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</si>
  <si>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</si>
  <si>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1531207267</t>
  </si>
  <si>
    <t>Poznámka k souboru cen:_x000D_
1. V cenách jsou započteny náklady na demontáž, výměnu a montáž, ošetření součástí mazivem a naložení výzisku na dopravní prostředek._x000D_
2. V cenách nejsou obsaženy náklady na vrtání pražce a dodávku materiálu.</t>
  </si>
  <si>
    <t>Poznámka k položce:_x000D_
P6097 v km 11,753_x000D_
ŽS4 antikoro (14 ks SB8)</t>
  </si>
  <si>
    <t>16</t>
  </si>
  <si>
    <t>5908053160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</si>
  <si>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</si>
  <si>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-2140116875</t>
  </si>
  <si>
    <t>Poznámka k souboru cen:_x000D_
1. V cenách jsou započteny náklady na demontáž upevňovadel, výměnu součásti, montáž upevňovadel a ošetření součástí mazivem._x000D_
2. V cenách nejsou obsaženy náklady na dodávku materiálu.</t>
  </si>
  <si>
    <t>Poznámka k položce:_x000D_
včetně matice M22</t>
  </si>
  <si>
    <t>17</t>
  </si>
  <si>
    <t>5908053220</t>
  </si>
  <si>
    <t>Výměna drobného kolejiva podložka Uls 6. Poznámka: 1. V cenách jsou započteny náklady na demontáž upevňovadel, výměnu součásti, montáž upevňovadel a ošetření součástí mazivem. 2. V cenách nejsou obsaženy náklady na dodávku materiálu.</t>
  </si>
  <si>
    <t>1662144705</t>
  </si>
  <si>
    <t>18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</si>
  <si>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</si>
  <si>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</si>
  <si>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</si>
  <si>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770497900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</si>
  <si>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dokumentace._x000D_
2. V cenách nejsou obsaženy náklady na kontrolu svaru ultrazvukem, podbití pražců a demontáž styku.</t>
  </si>
  <si>
    <t>Poznámka k položce:_x000D_
Montážní svary</t>
  </si>
  <si>
    <t>216-28-36</t>
  </si>
  <si>
    <t>19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</si>
  <si>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</si>
  <si>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</si>
  <si>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77281834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</si>
  <si>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svaru._x000D_
2. V cenách nejsou obsaženy náklady na kontrolu svaru ultrazvukem, podbití pražců a demontáž styku.</t>
  </si>
  <si>
    <t>Poznámka k položce:_x000D_
Závěrné svary</t>
  </si>
  <si>
    <t>36*1</t>
  </si>
  <si>
    <t>20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</si>
  <si>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</si>
  <si>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</si>
  <si>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1007063286</t>
  </si>
  <si>
    <t>Poznámka k souboru cen:_x000D_
1. V cenách jsou započteny náklady na montáž a demontáž napínacího zařízení nebo ohřevu kolejnic a udržování potřebného prodloužení kolejnicového pásu._x000D_
2. V cenách nejsou obsaženy náklady na demontáž upevňovadel a kolejnicových spojek.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</si>
  <si>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</si>
  <si>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</si>
  <si>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443925275</t>
  </si>
  <si>
    <t>Poznámka k souboru cen:_x000D_
1. V cenách jsou započteny náklady na uvolnění, demontáž a rovnoměrné prodloužení nebo zkrácení kolejnice, vyznačení značek a vedení dokumentace._x000D_
2. V cenách nejsou obsaženy náklady na demontáž kolejnicových spojek.</t>
  </si>
  <si>
    <t>(140*75)+(2*61)+(2*22)</t>
  </si>
  <si>
    <t>22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</si>
  <si>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</si>
  <si>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</si>
  <si>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-1479596568</t>
  </si>
  <si>
    <t>10666*1</t>
  </si>
  <si>
    <t>23</t>
  </si>
  <si>
    <t>5913165020</t>
  </si>
  <si>
    <t>Demontáž polymerové přejezdové konstrukce část vnitřní. Poznámka: 1. V cenách jsou započteny náklady na demontáž a naložení na dopravní prostředek.</t>
  </si>
  <si>
    <t>-761725254</t>
  </si>
  <si>
    <t>Poznámka k souboru cen:_x000D_
1. V cenách jsou započteny náklady na demontáž a naložení na dopravní prostředek.</t>
  </si>
  <si>
    <t>Poznámka k položce:_x000D_
P6097 v km 11,753</t>
  </si>
  <si>
    <t>7,2*1</t>
  </si>
  <si>
    <t>24</t>
  </si>
  <si>
    <t>5913170020</t>
  </si>
  <si>
    <t>Montáž polymerové přejezdové konstrukce část vnitřní. Poznámka: 1. V cenách jsou započteny náklady na montáž a manipulaci. 2. V cenách nejsou obsaženy náklady na dodávku materiálu.</t>
  </si>
  <si>
    <t>-1657054569</t>
  </si>
  <si>
    <t>Poznámka k souboru cen:_x000D_
1. V cenách jsou započteny náklady na montáž a manipulaci._x000D_
2. V cenách nejsou obsaženy náklady na dodávku materiálu.</t>
  </si>
  <si>
    <t>25</t>
  </si>
  <si>
    <t>5913235010</t>
  </si>
  <si>
    <t>Dělení AB komunikace řezáním hloubky do 10 cm. Poznámka: 1. V cenách jsou započteny náklady na provedení úkolu.</t>
  </si>
  <si>
    <t>-859289325</t>
  </si>
  <si>
    <t>Poznámka k souboru cen:_x000D_
1. V cenách jsou započteny náklady na provedení úkolu.</t>
  </si>
  <si>
    <t>2*7</t>
  </si>
  <si>
    <t>26</t>
  </si>
  <si>
    <t>5913240010</t>
  </si>
  <si>
    <t>Odstranění AB komunikace odtěžením nebo frézováním hloubky do 10 cm. Poznámka: 1. V cenách jsou započteny náklady na odtěžení nebo frézování a naložení výzisku na dopravní prostředek.</t>
  </si>
  <si>
    <t>2060474899</t>
  </si>
  <si>
    <t>Poznámka k souboru cen:_x000D_
1. V cenách jsou započteny náklady na odtěžení nebo frézování a naložení výzisku na dopravní prostředek.</t>
  </si>
  <si>
    <t xml:space="preserve">Poznámka k položce:_x000D_
P6097 v km 11,753_x000D_
vlevo 1 x 7 m = 7 m2_x000D_
vpravo 1,5 x 7 m = 10,5 m2 </t>
  </si>
  <si>
    <t>(1*7)+(1,5*7)</t>
  </si>
  <si>
    <t>27</t>
  </si>
  <si>
    <t>5913250010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</si>
  <si>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</si>
  <si>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590330432</t>
  </si>
  <si>
    <t>Poznámka k souboru cen:_x000D_
1. V cenách jsou započteny náklady na zřízení netuhé vozovky podle VL s živičným podkladem ze stmelených vrstev podle vzorového listu Ž._x000D_
2. V cenách nejsou obsaženy náklady na dodávku materiálu.</t>
  </si>
  <si>
    <t>28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</si>
  <si>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</si>
  <si>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</si>
  <si>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km</t>
  </si>
  <si>
    <t>647118700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</si>
  <si>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objednateli._x000D_
2. V cenách nejsou obsaženy náklady doplnění a dodávku kameniva a snížení KL pod patou kolejnice.</t>
  </si>
  <si>
    <t>Poznámka k položce:_x000D_
km 11,047 - 12,147 ... 1 100 m</t>
  </si>
  <si>
    <t>1,1*1</t>
  </si>
  <si>
    <t>29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</si>
  <si>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</si>
  <si>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</si>
  <si>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-1900179234</t>
  </si>
  <si>
    <t>Poznámka k souboru cen:_x000D_
1. V cenách jsou započteny náklady na snížení KL pod patou kolejnice ručně vidlemi._x000D_
2. V cenách nejsou obsaženy náklady na doplnění a dodávku kameniva.</t>
  </si>
  <si>
    <t>OST</t>
  </si>
  <si>
    <t>Ostatní</t>
  </si>
  <si>
    <t>30</t>
  </si>
  <si>
    <t>9903200200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</si>
  <si>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</si>
  <si>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512</t>
  </si>
  <si>
    <t>-2023469868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</si>
  <si>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</si>
  <si>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6*1</t>
  </si>
  <si>
    <t>31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</si>
  <si>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</si>
  <si>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</si>
  <si>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101265455</t>
  </si>
  <si>
    <t>110*1</t>
  </si>
  <si>
    <t>32</t>
  </si>
  <si>
    <t>7497351575</t>
  </si>
  <si>
    <t>Montáž přímého ukolejnění svorka se šroubem pro ukolejnění</t>
  </si>
  <si>
    <t>-1425716692</t>
  </si>
  <si>
    <t>33</t>
  </si>
  <si>
    <t>7594105012</t>
  </si>
  <si>
    <t>Odpojení a zpětné připojení lan ke stojánku KSL - včetně odpojení a připevnění lanového propojení na pražce nebo montážní trámky</t>
  </si>
  <si>
    <t>-1360270724</t>
  </si>
  <si>
    <t>Poznámka k položce:_x000D_
KSL</t>
  </si>
  <si>
    <t>4*1</t>
  </si>
  <si>
    <t>34</t>
  </si>
  <si>
    <t>7594105015</t>
  </si>
  <si>
    <t>Vrtání kolejnic všech souprav elektrickou vrtačkou</t>
  </si>
  <si>
    <t>770530265</t>
  </si>
  <si>
    <t>Poznámka k položce:_x000D_
KSL, Vrtání kolejnic všech soustav elektrickou vrtačkou pro připojení systémů zabezpečovacího zařízení (u P6097 km 11,753)</t>
  </si>
  <si>
    <t>35</t>
  </si>
  <si>
    <t>7594107070</t>
  </si>
  <si>
    <t>Demontáž lanového propojení tlumivek z betonových pražců</t>
  </si>
  <si>
    <t>803959433</t>
  </si>
  <si>
    <t>Poznámka k položce:_x000D_
LISy</t>
  </si>
  <si>
    <t>2*22</t>
  </si>
  <si>
    <t>36</t>
  </si>
  <si>
    <t>7594105070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</si>
  <si>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</si>
  <si>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1722239573</t>
  </si>
  <si>
    <t>1*22</t>
  </si>
  <si>
    <t>37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</si>
  <si>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</si>
  <si>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</si>
  <si>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-1480014069</t>
  </si>
  <si>
    <t>38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</si>
  <si>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</si>
  <si>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</si>
  <si>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-1232343025</t>
  </si>
  <si>
    <t>39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</si>
  <si>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</si>
  <si>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</si>
  <si>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1920373476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</si>
  <si>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</si>
  <si>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Nové kamenivo + asfalt do žkm stavby</t>
  </si>
  <si>
    <t>162+2,31+1,925</t>
  </si>
  <si>
    <t>40</t>
  </si>
  <si>
    <t>9902100700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</si>
  <si>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</si>
  <si>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-493824528</t>
  </si>
  <si>
    <t>Poznámka k položce:_x000D_
Nové části upevnění do žkm stavby</t>
  </si>
  <si>
    <t>4,465*1</t>
  </si>
  <si>
    <t>41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</si>
  <si>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</si>
  <si>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</si>
  <si>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-439958283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</si>
  <si>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</si>
  <si>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 xml:space="preserve">Poznámka k položce:_x000D_
Manipulace s novými kolejnicemi (vč. LIS) při dopravě do žkm stavby (VYKLÁDKA z vozů v Hluboká n/Vlt. Zámostí a výhybna Nemanice II)_x000D__x000D_
_x000D_
</t>
  </si>
  <si>
    <t>534,818 *1</t>
  </si>
  <si>
    <t>42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</si>
  <si>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</si>
  <si>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</si>
  <si>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941043750</t>
  </si>
  <si>
    <t>Poznámka k položce:_x000D_
NOVÉ kolejnice  (vč. LIS) při dopravě do žkm stavby (z vozů v Hluboká n/Vlt. Zámostí a výhybna Nemanice II)</t>
  </si>
  <si>
    <t>534,818*1</t>
  </si>
  <si>
    <t>43</t>
  </si>
  <si>
    <t>58859582</t>
  </si>
  <si>
    <t xml:space="preserve">Poznámka k položce:_x000D_
Naložení UŽITÝCH kolejnic  (vč. LIS) při dopravě ze žkm stavby na deponie do žst. Hluboká n/Vlt. Zámostí a do žst. Chotýčany_x000D_
_x000D_
</t>
  </si>
  <si>
    <t>527,22 *0,95</t>
  </si>
  <si>
    <t>44</t>
  </si>
  <si>
    <t>881022417</t>
  </si>
  <si>
    <t>Poznámka k položce:_x000D_
UŽITÉ kolejnice (vč. LIS)  doprava ze žkm stavby část na na deponie do žst. Hluboká n/Vlt. Zámostí a do žst. Chotýčany</t>
  </si>
  <si>
    <t>45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</si>
  <si>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</si>
  <si>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</si>
  <si>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-1951484535</t>
  </si>
  <si>
    <t>Poznámka k položce:_x000D_
Štěrk z KL + plasty při odvozu na skládku</t>
  </si>
  <si>
    <t>30,78+3,044</t>
  </si>
  <si>
    <t>46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</si>
  <si>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</si>
  <si>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</si>
  <si>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-1410948682</t>
  </si>
  <si>
    <t>Poznámka k položce:_x000D_
Štěrk z KL a plasty na skládku</t>
  </si>
  <si>
    <t>47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</si>
  <si>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</si>
  <si>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</si>
  <si>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1819593300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</si>
  <si>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</si>
  <si>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54*0,3*1,9</t>
  </si>
  <si>
    <t>48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</si>
  <si>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</si>
  <si>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</si>
  <si>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-1626021053</t>
  </si>
  <si>
    <t>3,204*0,95</t>
  </si>
  <si>
    <t>SO 1.2 - Materiál a práce dodávané zadavatelem -  NEOCEŇOVAT!</t>
  </si>
  <si>
    <t>VRN - Vedlejší rozpočtové náklady</t>
  </si>
  <si>
    <t>5957104025</t>
  </si>
  <si>
    <t>Kolejnicové pásy třídy R260 tv. 49 E1 délky 75 metrů</t>
  </si>
  <si>
    <t>505184880</t>
  </si>
  <si>
    <t>143</t>
  </si>
  <si>
    <t>5957134010</t>
  </si>
  <si>
    <t>Lepený izolovaný styk tv. S49 s tepelně zpracovanou hlavou délky 3,60 m</t>
  </si>
  <si>
    <t>644425349</t>
  </si>
  <si>
    <t>17*1</t>
  </si>
  <si>
    <t>5957134030</t>
  </si>
  <si>
    <t>Lepený izolovaný styk tv. S49 s tepelně zpracovanou hlavou délky 4,00 m</t>
  </si>
  <si>
    <t>1177197158</t>
  </si>
  <si>
    <t>2*1</t>
  </si>
  <si>
    <t>5957134055</t>
  </si>
  <si>
    <t>Lepený izolovaný styk tv. S49 s tepelně zpracovanou hlavou délky 4,50 m</t>
  </si>
  <si>
    <t>-546383828</t>
  </si>
  <si>
    <t>3*1</t>
  </si>
  <si>
    <t>5963137005</t>
  </si>
  <si>
    <t>Pryžový profil kolejnicového žlábku</t>
  </si>
  <si>
    <t>soubor</t>
  </si>
  <si>
    <t>-144746845</t>
  </si>
  <si>
    <t>VRN</t>
  </si>
  <si>
    <t>Vedlejší rozpočtové náklady</t>
  </si>
  <si>
    <t>033111001</t>
  </si>
  <si>
    <t>Provozní vlivy Výluka silničního provozu se zajištěním objížďky</t>
  </si>
  <si>
    <t>%</t>
  </si>
  <si>
    <t>1005233264</t>
  </si>
  <si>
    <t>VON - Vedlejší a ostatní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</si>
  <si>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</si>
  <si>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</si>
  <si>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1662521922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</si>
  <si>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</si>
  <si>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Poznámka k položce:_x000D_
Sítě ČD Telematika a. s.</t>
  </si>
  <si>
    <t>022101001</t>
  </si>
  <si>
    <t>Geodetické práce Geodetické práce před opravou</t>
  </si>
  <si>
    <t>1024</t>
  </si>
  <si>
    <t>-1986955938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</si>
  <si>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</si>
  <si>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</si>
  <si>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-1975581102</t>
  </si>
  <si>
    <t>022101011</t>
  </si>
  <si>
    <t>Geodetické práce Geodetické práce v průběhu opravy</t>
  </si>
  <si>
    <t>2122332867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</si>
  <si>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</si>
  <si>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</si>
  <si>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1383650093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</si>
  <si>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</si>
  <si>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5333*1</t>
  </si>
  <si>
    <t>022101021</t>
  </si>
  <si>
    <t>Geodetické práce Geodetické práce po ukončení opravy</t>
  </si>
  <si>
    <t>145907256</t>
  </si>
  <si>
    <t>029101001</t>
  </si>
  <si>
    <t>Ostatní náklady Náklady na informační cedule, desky, publikační náklady, aj.</t>
  </si>
  <si>
    <t>-483553577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</si>
  <si>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</si>
  <si>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</si>
  <si>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</si>
  <si>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</si>
  <si>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</si>
  <si>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</si>
  <si>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</si>
  <si>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</si>
  <si>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</si>
  <si>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</si>
  <si>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</si>
  <si>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</si>
  <si>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</si>
  <si>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</si>
  <si>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</si>
  <si>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</si>
  <si>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</si>
  <si>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</si>
  <si>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</si>
  <si>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</si>
  <si>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</si>
  <si>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</si>
  <si>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</si>
  <si>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</si>
  <si>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</si>
  <si>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</si>
  <si>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</si>
  <si>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</si>
  <si>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</si>
  <si>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</si>
  <si>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</si>
  <si>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</si>
  <si>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</si>
  <si>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</si>
  <si>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</si>
  <si>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</si>
  <si>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</si>
  <si>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</si>
  <si>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</si>
  <si>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</si>
  <si>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</si>
  <si>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</si>
  <si>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</si>
  <si>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</si>
  <si>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</si>
  <si>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</si>
  <si>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</si>
  <si>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</si>
  <si>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</si>
  <si>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</si>
  <si>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</si>
  <si>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</si>
  <si>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</si>
  <si>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</si>
  <si>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</si>
  <si>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</si>
  <si>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</si>
  <si>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</si>
  <si>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</si>
  <si>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</si>
  <si>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</si>
  <si>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</si>
  <si>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</si>
  <si>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</si>
  <si>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</si>
  <si>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</si>
  <si>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</si>
  <si>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</si>
  <si>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</si>
  <si>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</si>
  <si>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</si>
  <si>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</si>
  <si>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</si>
  <si>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</si>
  <si>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</si>
  <si>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</si>
  <si>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</si>
  <si>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</si>
  <si>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</si>
  <si>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</si>
  <si>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</si>
  <si>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</si>
  <si>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</si>
  <si>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</si>
  <si>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</si>
  <si>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</si>
  <si>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</si>
  <si>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</si>
  <si>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</si>
  <si>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</si>
  <si>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</si>
  <si>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</si>
  <si>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</si>
  <si>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</si>
  <si>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</si>
  <si>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</si>
  <si>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</si>
  <si>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</si>
  <si>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</si>
  <si>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</si>
  <si>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</si>
  <si>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</si>
  <si>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</si>
  <si>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</si>
  <si>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</si>
  <si>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</si>
  <si>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</si>
  <si>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</si>
  <si>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</si>
  <si>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</si>
  <si>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</si>
  <si>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</si>
  <si>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</si>
  <si>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</si>
  <si>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</si>
  <si>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</si>
  <si>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</si>
  <si>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</si>
  <si>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</si>
  <si>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</si>
  <si>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</si>
  <si>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</si>
  <si>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</si>
  <si>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</si>
  <si>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</si>
  <si>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</si>
  <si>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</si>
  <si>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</si>
  <si>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</si>
  <si>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</si>
  <si>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</si>
  <si>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</si>
  <si>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</si>
  <si>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</si>
  <si>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</si>
  <si>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</si>
  <si>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</si>
  <si>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</si>
  <si>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</si>
  <si>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</si>
  <si>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</si>
  <si>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</si>
  <si>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</si>
  <si>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</si>
  <si>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</si>
  <si>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</si>
  <si>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</si>
  <si>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</si>
  <si>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</si>
  <si>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</si>
  <si>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</si>
  <si>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</si>
  <si>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</si>
  <si>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</si>
  <si>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</si>
  <si>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</si>
  <si>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</si>
  <si>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</si>
  <si>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</si>
  <si>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</si>
  <si>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</si>
  <si>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</si>
  <si>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</si>
  <si>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</si>
  <si>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</si>
  <si>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</si>
  <si>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</si>
  <si>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</si>
  <si>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</si>
  <si>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</si>
  <si>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</si>
  <si>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</si>
  <si>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</si>
  <si>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</si>
  <si>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</si>
  <si>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</si>
  <si>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</si>
  <si>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</si>
  <si>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</si>
  <si>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</si>
  <si>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</si>
  <si>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t xml:space="preserve">Poznámka k položce:_x000D_
Vč. dopravy do_x000D_
_x000D__x000D_
Hluboká n/Vlt. Zámostí_x000D__x000D_
výhybna Nemanice II_x000D__x000D_
_x000D_
Celkem = 143  ks_x000D_
_x000D_
obsahuje i kolejnice 49 E1 délky 61 m ... 2 ks (+2 ks á 75 m)_x000D_
obsahuje i kolejnice 49 E1 délky 22 m ... 2 ks (+1 ks á 75 m)_x000D_
_x000D_
_x000D_
</t>
    </r>
    <r>
      <rPr>
        <b/>
        <i/>
        <sz val="7"/>
        <color rgb="FFFF0000"/>
        <rFont val="Arial CE"/>
        <family val="2"/>
        <charset val="238"/>
      </rPr>
      <t>Dodá zadavatel SŽ, s. o., OŘ Plzeň!  N E O C E Ň O V A T !</t>
    </r>
  </si>
  <si>
    <r>
      <t xml:space="preserve">Poznámka k položce:_x000D_
</t>
    </r>
    <r>
      <rPr>
        <b/>
        <i/>
        <sz val="7"/>
        <color rgb="FFFF0000"/>
        <rFont val="Arial CE"/>
        <family val="2"/>
        <charset val="238"/>
      </rPr>
      <t>Dodá zadavatel SŽ, s. o., OŘ Plzeň!  N E O C E Ň O V A T !</t>
    </r>
  </si>
  <si>
    <r>
      <t xml:space="preserve">Poznámka k položce:_x000D_
Přejezd P6097 v km 11,753; přejezdová kce BODAN_x000D_
_x000D_
Pryžový profil vnitřní PIU300 R  ... 2 ks  ( INPROVIA a. s. )
Pryžový profil vnitřní PIU 300 L  ... 2 ks  ( INPROVIA a. s. )
Pryžový profil vnitřní PIU 600    ... 24 ks  (INPROVIA a. s. )
Pryžový profil vnitřní PIO-F 600 ... 26 ks  (INPROVIA a. s. )
Klínová výplň vnitřní profil ... 5 ks  ( INPROVIA a.s. )
Náběhový klín ... 2 ks  ( INPROVIA a.s. )
Jednoduchý nastavitelný držák ... 4 ks ( INPROVIA a.s. )
Šrouby ... 4 ks ( INPROVIA a.s. )
Podložky U ... 4 ks  ( INPROVIA a.s. )
_x000D_
</t>
    </r>
    <r>
      <rPr>
        <b/>
        <i/>
        <sz val="7"/>
        <color rgb="FFFF0000"/>
        <rFont val="Arial CE"/>
        <family val="2"/>
        <charset val="238"/>
      </rPr>
      <t>Dodá zadavatel SŽ, s. o., OŘ Plzeň!  N E O C E Ň O V A T !_x000D_</t>
    </r>
    <r>
      <rPr>
        <i/>
        <sz val="7"/>
        <color rgb="FF969696"/>
        <rFont val="Arial CE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</si>
</sst>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b/>
      <i/>
      <sz val="7"/>
      <color rgb="FFFF0000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i/>
      <sz val="11"/>
      <color rgb="FFFF0000"/>
      <name val="Trebuchet MS"/>
      <family val="2"/>
      <charset val="238"/>
    </font>
    <font>
      <b/>
      <sz val="14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46" fillId="0" borderId="0" xfId="0" applyFont="1" applyAlignment="1" applyProtection="1">
      <alignment vertical="center" wrapText="1"/>
    </xf>
    <xf numFmtId="4" fontId="47" fillId="5" borderId="32" xfId="0" applyNumberFormat="1" applyFont="1" applyFill="1" applyBorder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 wrapText="1"/>
    </xf>
    <xf numFmtId="0" fontId="19" fillId="4" borderId="7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/>
    </xf>
    <xf numFmtId="0" fontId="37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opLeftCell="A7" workbookViewId="0">
      <selection activeCell="AQ55" sqref="AQ5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330"/>
      <c r="AS2" s="330"/>
      <c r="AT2" s="330"/>
      <c r="AU2" s="330"/>
      <c r="AV2" s="330"/>
      <c r="AW2" s="330"/>
      <c r="AX2" s="330"/>
      <c r="AY2" s="330"/>
      <c r="AZ2" s="330"/>
      <c r="BA2" s="330"/>
      <c r="BB2" s="330"/>
      <c r="BC2" s="330"/>
      <c r="BD2" s="330"/>
      <c r="BE2" s="330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 x14ac:dyDescent="0.2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31" t="s">
        <v>14</v>
      </c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2"/>
      <c r="AN5" s="332"/>
      <c r="AO5" s="332"/>
      <c r="AP5" s="21"/>
      <c r="AQ5" s="21"/>
      <c r="AR5" s="19"/>
      <c r="BE5" s="324" t="s">
        <v>15</v>
      </c>
      <c r="BS5" s="16" t="s">
        <v>6</v>
      </c>
    </row>
    <row r="6" spans="1:74" s="1" customFormat="1" ht="36.950000000000003" customHeight="1" x14ac:dyDescent="0.2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3" t="s">
        <v>17</v>
      </c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21"/>
      <c r="AQ6" s="21"/>
      <c r="AR6" s="19"/>
      <c r="BE6" s="325"/>
      <c r="BS6" s="16" t="s">
        <v>6</v>
      </c>
    </row>
    <row r="7" spans="1:74" s="1" customFormat="1" ht="12" customHeight="1" x14ac:dyDescent="0.2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325"/>
      <c r="BS7" s="16" t="s">
        <v>6</v>
      </c>
    </row>
    <row r="8" spans="1:74" s="1" customFormat="1" ht="12" customHeight="1" x14ac:dyDescent="0.2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325"/>
      <c r="BS8" s="16" t="s">
        <v>6</v>
      </c>
    </row>
    <row r="9" spans="1:74" s="1" customFormat="1" ht="14.45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5"/>
      <c r="BS9" s="16" t="s">
        <v>6</v>
      </c>
    </row>
    <row r="10" spans="1:74" s="1" customFormat="1" ht="12" customHeight="1" x14ac:dyDescent="0.2">
      <c r="B10" s="20"/>
      <c r="C10" s="21"/>
      <c r="D10" s="28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25"/>
      <c r="BS10" s="16" t="s">
        <v>6</v>
      </c>
    </row>
    <row r="11" spans="1:74" s="1" customFormat="1" ht="18.399999999999999" customHeight="1" x14ac:dyDescent="0.2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30</v>
      </c>
      <c r="AL11" s="21"/>
      <c r="AM11" s="21"/>
      <c r="AN11" s="26" t="s">
        <v>31</v>
      </c>
      <c r="AO11" s="21"/>
      <c r="AP11" s="21"/>
      <c r="AQ11" s="21"/>
      <c r="AR11" s="19"/>
      <c r="BE11" s="325"/>
      <c r="BS11" s="16" t="s">
        <v>6</v>
      </c>
    </row>
    <row r="12" spans="1:74" s="1" customFormat="1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5"/>
      <c r="BS12" s="16" t="s">
        <v>6</v>
      </c>
    </row>
    <row r="13" spans="1:74" s="1" customFormat="1" ht="12" customHeight="1" x14ac:dyDescent="0.2">
      <c r="B13" s="20"/>
      <c r="C13" s="21"/>
      <c r="D13" s="28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27</v>
      </c>
      <c r="AL13" s="21"/>
      <c r="AM13" s="21"/>
      <c r="AN13" s="30" t="s">
        <v>33</v>
      </c>
      <c r="AO13" s="21"/>
      <c r="AP13" s="21"/>
      <c r="AQ13" s="21"/>
      <c r="AR13" s="19"/>
      <c r="BE13" s="325"/>
      <c r="BS13" s="16" t="s">
        <v>6</v>
      </c>
    </row>
    <row r="14" spans="1:74" ht="12.75" x14ac:dyDescent="0.2">
      <c r="B14" s="20"/>
      <c r="C14" s="21"/>
      <c r="D14" s="21"/>
      <c r="E14" s="334" t="s">
        <v>33</v>
      </c>
      <c r="F14" s="335"/>
      <c r="G14" s="335"/>
      <c r="H14" s="335"/>
      <c r="I14" s="335"/>
      <c r="J14" s="335"/>
      <c r="K14" s="335"/>
      <c r="L14" s="335"/>
      <c r="M14" s="335"/>
      <c r="N14" s="335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5"/>
      <c r="Z14" s="335"/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28" t="s">
        <v>30</v>
      </c>
      <c r="AL14" s="21"/>
      <c r="AM14" s="21"/>
      <c r="AN14" s="30" t="s">
        <v>33</v>
      </c>
      <c r="AO14" s="21"/>
      <c r="AP14" s="21"/>
      <c r="AQ14" s="21"/>
      <c r="AR14" s="19"/>
      <c r="BE14" s="325"/>
      <c r="BS14" s="16" t="s">
        <v>6</v>
      </c>
    </row>
    <row r="15" spans="1:74" s="1" customFormat="1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5"/>
      <c r="BS15" s="16" t="s">
        <v>4</v>
      </c>
    </row>
    <row r="16" spans="1:74" s="1" customFormat="1" ht="12" customHeight="1" x14ac:dyDescent="0.2">
      <c r="B16" s="20"/>
      <c r="C16" s="21"/>
      <c r="D16" s="28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27</v>
      </c>
      <c r="AL16" s="21"/>
      <c r="AM16" s="21"/>
      <c r="AN16" s="26" t="s">
        <v>35</v>
      </c>
      <c r="AO16" s="21"/>
      <c r="AP16" s="21"/>
      <c r="AQ16" s="21"/>
      <c r="AR16" s="19"/>
      <c r="BE16" s="325"/>
      <c r="BS16" s="16" t="s">
        <v>4</v>
      </c>
    </row>
    <row r="17" spans="1:71" s="1" customFormat="1" ht="18.399999999999999" customHeight="1" x14ac:dyDescent="0.2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30</v>
      </c>
      <c r="AL17" s="21"/>
      <c r="AM17" s="21"/>
      <c r="AN17" s="26" t="s">
        <v>35</v>
      </c>
      <c r="AO17" s="21"/>
      <c r="AP17" s="21"/>
      <c r="AQ17" s="21"/>
      <c r="AR17" s="19"/>
      <c r="BE17" s="325"/>
      <c r="BS17" s="16" t="s">
        <v>37</v>
      </c>
    </row>
    <row r="18" spans="1:71" s="1" customFormat="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5"/>
      <c r="BS18" s="16" t="s">
        <v>6</v>
      </c>
    </row>
    <row r="19" spans="1:71" s="1" customFormat="1" ht="12" customHeight="1" x14ac:dyDescent="0.2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27</v>
      </c>
      <c r="AL19" s="21"/>
      <c r="AM19" s="21"/>
      <c r="AN19" s="26" t="s">
        <v>35</v>
      </c>
      <c r="AO19" s="21"/>
      <c r="AP19" s="21"/>
      <c r="AQ19" s="21"/>
      <c r="AR19" s="19"/>
      <c r="BE19" s="325"/>
      <c r="BS19" s="16" t="s">
        <v>6</v>
      </c>
    </row>
    <row r="20" spans="1:71" s="1" customFormat="1" ht="18.399999999999999" customHeight="1" x14ac:dyDescent="0.2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30</v>
      </c>
      <c r="AL20" s="21"/>
      <c r="AM20" s="21"/>
      <c r="AN20" s="26" t="s">
        <v>35</v>
      </c>
      <c r="AO20" s="21"/>
      <c r="AP20" s="21"/>
      <c r="AQ20" s="21"/>
      <c r="AR20" s="19"/>
      <c r="BE20" s="325"/>
      <c r="BS20" s="16" t="s">
        <v>4</v>
      </c>
    </row>
    <row r="21" spans="1:71" s="1" customFormat="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5"/>
    </row>
    <row r="22" spans="1:71" s="1" customFormat="1" ht="12" customHeight="1" x14ac:dyDescent="0.2">
      <c r="B22" s="20"/>
      <c r="C22" s="21"/>
      <c r="D22" s="28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5"/>
    </row>
    <row r="23" spans="1:71" s="1" customFormat="1" ht="76.5" customHeight="1" x14ac:dyDescent="0.2">
      <c r="B23" s="20"/>
      <c r="C23" s="21"/>
      <c r="D23" s="21"/>
      <c r="E23" s="336" t="s">
        <v>41</v>
      </c>
      <c r="F23" s="336"/>
      <c r="G23" s="336"/>
      <c r="H23" s="336"/>
      <c r="I23" s="336"/>
      <c r="J23" s="336"/>
      <c r="K23" s="336"/>
      <c r="L23" s="336"/>
      <c r="M23" s="336"/>
      <c r="N23" s="336"/>
      <c r="O23" s="336"/>
      <c r="P23" s="336"/>
      <c r="Q23" s="336"/>
      <c r="R23" s="336"/>
      <c r="S23" s="336"/>
      <c r="T23" s="336"/>
      <c r="U23" s="336"/>
      <c r="V23" s="336"/>
      <c r="W23" s="336"/>
      <c r="X23" s="336"/>
      <c r="Y23" s="336"/>
      <c r="Z23" s="336"/>
      <c r="AA23" s="336"/>
      <c r="AB23" s="336"/>
      <c r="AC23" s="336"/>
      <c r="AD23" s="336"/>
      <c r="AE23" s="336"/>
      <c r="AF23" s="336"/>
      <c r="AG23" s="336"/>
      <c r="AH23" s="336"/>
      <c r="AI23" s="336"/>
      <c r="AJ23" s="336"/>
      <c r="AK23" s="336"/>
      <c r="AL23" s="336"/>
      <c r="AM23" s="336"/>
      <c r="AN23" s="336"/>
      <c r="AO23" s="21"/>
      <c r="AP23" s="21"/>
      <c r="AQ23" s="21"/>
      <c r="AR23" s="19"/>
      <c r="BE23" s="325"/>
    </row>
    <row r="24" spans="1:71" s="1" customFormat="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5"/>
    </row>
    <row r="25" spans="1:71" s="1" customFormat="1" ht="6.95" customHeight="1" x14ac:dyDescent="0.2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5"/>
    </row>
    <row r="26" spans="1:71" s="2" customFormat="1" ht="25.9" customHeight="1" x14ac:dyDescent="0.2">
      <c r="A26" s="33"/>
      <c r="B26" s="34"/>
      <c r="C26" s="35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7">
        <f>ROUND(AG54,2)</f>
        <v>0</v>
      </c>
      <c r="AL26" s="328"/>
      <c r="AM26" s="328"/>
      <c r="AN26" s="328"/>
      <c r="AO26" s="328"/>
      <c r="AP26" s="35"/>
      <c r="AQ26" s="35"/>
      <c r="AR26" s="38"/>
      <c r="BE26" s="325"/>
    </row>
    <row r="27" spans="1:71" s="2" customFormat="1" ht="6.95" customHeight="1" x14ac:dyDescent="0.2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5"/>
    </row>
    <row r="28" spans="1:71" s="2" customFormat="1" ht="12.75" x14ac:dyDescent="0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29" t="s">
        <v>43</v>
      </c>
      <c r="M28" s="329"/>
      <c r="N28" s="329"/>
      <c r="O28" s="329"/>
      <c r="P28" s="329"/>
      <c r="Q28" s="35"/>
      <c r="R28" s="35"/>
      <c r="S28" s="35"/>
      <c r="T28" s="35"/>
      <c r="U28" s="35"/>
      <c r="V28" s="35"/>
      <c r="W28" s="329" t="s">
        <v>44</v>
      </c>
      <c r="X28" s="329"/>
      <c r="Y28" s="329"/>
      <c r="Z28" s="329"/>
      <c r="AA28" s="329"/>
      <c r="AB28" s="329"/>
      <c r="AC28" s="329"/>
      <c r="AD28" s="329"/>
      <c r="AE28" s="329"/>
      <c r="AF28" s="35"/>
      <c r="AG28" s="35"/>
      <c r="AH28" s="35"/>
      <c r="AI28" s="35"/>
      <c r="AJ28" s="35"/>
      <c r="AK28" s="329" t="s">
        <v>45</v>
      </c>
      <c r="AL28" s="329"/>
      <c r="AM28" s="329"/>
      <c r="AN28" s="329"/>
      <c r="AO28" s="329"/>
      <c r="AP28" s="35"/>
      <c r="AQ28" s="35"/>
      <c r="AR28" s="38"/>
      <c r="BE28" s="325"/>
    </row>
    <row r="29" spans="1:71" s="3" customFormat="1" ht="14.45" customHeight="1" x14ac:dyDescent="0.2">
      <c r="B29" s="39"/>
      <c r="C29" s="40"/>
      <c r="D29" s="28" t="s">
        <v>46</v>
      </c>
      <c r="E29" s="40"/>
      <c r="F29" s="28" t="s">
        <v>47</v>
      </c>
      <c r="G29" s="40"/>
      <c r="H29" s="40"/>
      <c r="I29" s="40"/>
      <c r="J29" s="40"/>
      <c r="K29" s="40"/>
      <c r="L29" s="321">
        <v>0.21</v>
      </c>
      <c r="M29" s="322"/>
      <c r="N29" s="322"/>
      <c r="O29" s="322"/>
      <c r="P29" s="322"/>
      <c r="Q29" s="40"/>
      <c r="R29" s="40"/>
      <c r="S29" s="40"/>
      <c r="T29" s="40"/>
      <c r="U29" s="40"/>
      <c r="V29" s="40"/>
      <c r="W29" s="323">
        <f>ROUND(AZ54, 2)</f>
        <v>0</v>
      </c>
      <c r="X29" s="322"/>
      <c r="Y29" s="322"/>
      <c r="Z29" s="322"/>
      <c r="AA29" s="322"/>
      <c r="AB29" s="322"/>
      <c r="AC29" s="322"/>
      <c r="AD29" s="322"/>
      <c r="AE29" s="322"/>
      <c r="AF29" s="40"/>
      <c r="AG29" s="40"/>
      <c r="AH29" s="40"/>
      <c r="AI29" s="40"/>
      <c r="AJ29" s="40"/>
      <c r="AK29" s="323">
        <f>ROUND(AV54, 2)</f>
        <v>0</v>
      </c>
      <c r="AL29" s="322"/>
      <c r="AM29" s="322"/>
      <c r="AN29" s="322"/>
      <c r="AO29" s="322"/>
      <c r="AP29" s="40"/>
      <c r="AQ29" s="40"/>
      <c r="AR29" s="41"/>
      <c r="BE29" s="326"/>
    </row>
    <row r="30" spans="1:71" s="3" customFormat="1" ht="14.45" customHeight="1" x14ac:dyDescent="0.2">
      <c r="B30" s="39"/>
      <c r="C30" s="40"/>
      <c r="D30" s="40"/>
      <c r="E30" s="40"/>
      <c r="F30" s="28" t="s">
        <v>48</v>
      </c>
      <c r="G30" s="40"/>
      <c r="H30" s="40"/>
      <c r="I30" s="40"/>
      <c r="J30" s="40"/>
      <c r="K30" s="40"/>
      <c r="L30" s="321">
        <v>0.15</v>
      </c>
      <c r="M30" s="322"/>
      <c r="N30" s="322"/>
      <c r="O30" s="322"/>
      <c r="P30" s="322"/>
      <c r="Q30" s="40"/>
      <c r="R30" s="40"/>
      <c r="S30" s="40"/>
      <c r="T30" s="40"/>
      <c r="U30" s="40"/>
      <c r="V30" s="40"/>
      <c r="W30" s="323">
        <f>ROUND(BA54, 2)</f>
        <v>0</v>
      </c>
      <c r="X30" s="322"/>
      <c r="Y30" s="322"/>
      <c r="Z30" s="322"/>
      <c r="AA30" s="322"/>
      <c r="AB30" s="322"/>
      <c r="AC30" s="322"/>
      <c r="AD30" s="322"/>
      <c r="AE30" s="322"/>
      <c r="AF30" s="40"/>
      <c r="AG30" s="40"/>
      <c r="AH30" s="40"/>
      <c r="AI30" s="40"/>
      <c r="AJ30" s="40"/>
      <c r="AK30" s="323">
        <f>ROUND(AW54, 2)</f>
        <v>0</v>
      </c>
      <c r="AL30" s="322"/>
      <c r="AM30" s="322"/>
      <c r="AN30" s="322"/>
      <c r="AO30" s="322"/>
      <c r="AP30" s="40"/>
      <c r="AQ30" s="40"/>
      <c r="AR30" s="41"/>
      <c r="BE30" s="326"/>
    </row>
    <row r="31" spans="1:71" s="3" customFormat="1" ht="14.45" hidden="1" customHeight="1" x14ac:dyDescent="0.2">
      <c r="B31" s="39"/>
      <c r="C31" s="40"/>
      <c r="D31" s="40"/>
      <c r="E31" s="40"/>
      <c r="F31" s="28" t="s">
        <v>49</v>
      </c>
      <c r="G31" s="40"/>
      <c r="H31" s="40"/>
      <c r="I31" s="40"/>
      <c r="J31" s="40"/>
      <c r="K31" s="40"/>
      <c r="L31" s="321">
        <v>0.21</v>
      </c>
      <c r="M31" s="322"/>
      <c r="N31" s="322"/>
      <c r="O31" s="322"/>
      <c r="P31" s="322"/>
      <c r="Q31" s="40"/>
      <c r="R31" s="40"/>
      <c r="S31" s="40"/>
      <c r="T31" s="40"/>
      <c r="U31" s="40"/>
      <c r="V31" s="40"/>
      <c r="W31" s="323">
        <f>ROUND(BB54, 2)</f>
        <v>0</v>
      </c>
      <c r="X31" s="322"/>
      <c r="Y31" s="322"/>
      <c r="Z31" s="322"/>
      <c r="AA31" s="322"/>
      <c r="AB31" s="322"/>
      <c r="AC31" s="322"/>
      <c r="AD31" s="322"/>
      <c r="AE31" s="322"/>
      <c r="AF31" s="40"/>
      <c r="AG31" s="40"/>
      <c r="AH31" s="40"/>
      <c r="AI31" s="40"/>
      <c r="AJ31" s="40"/>
      <c r="AK31" s="323">
        <v>0</v>
      </c>
      <c r="AL31" s="322"/>
      <c r="AM31" s="322"/>
      <c r="AN31" s="322"/>
      <c r="AO31" s="322"/>
      <c r="AP31" s="40"/>
      <c r="AQ31" s="40"/>
      <c r="AR31" s="41"/>
      <c r="BE31" s="326"/>
    </row>
    <row r="32" spans="1:71" s="3" customFormat="1" ht="14.45" hidden="1" customHeight="1" x14ac:dyDescent="0.2">
      <c r="B32" s="39"/>
      <c r="C32" s="40"/>
      <c r="D32" s="40"/>
      <c r="E32" s="40"/>
      <c r="F32" s="28" t="s">
        <v>50</v>
      </c>
      <c r="G32" s="40"/>
      <c r="H32" s="40"/>
      <c r="I32" s="40"/>
      <c r="J32" s="40"/>
      <c r="K32" s="40"/>
      <c r="L32" s="321">
        <v>0.15</v>
      </c>
      <c r="M32" s="322"/>
      <c r="N32" s="322"/>
      <c r="O32" s="322"/>
      <c r="P32" s="322"/>
      <c r="Q32" s="40"/>
      <c r="R32" s="40"/>
      <c r="S32" s="40"/>
      <c r="T32" s="40"/>
      <c r="U32" s="40"/>
      <c r="V32" s="40"/>
      <c r="W32" s="323">
        <f>ROUND(BC54, 2)</f>
        <v>0</v>
      </c>
      <c r="X32" s="322"/>
      <c r="Y32" s="322"/>
      <c r="Z32" s="322"/>
      <c r="AA32" s="322"/>
      <c r="AB32" s="322"/>
      <c r="AC32" s="322"/>
      <c r="AD32" s="322"/>
      <c r="AE32" s="322"/>
      <c r="AF32" s="40"/>
      <c r="AG32" s="40"/>
      <c r="AH32" s="40"/>
      <c r="AI32" s="40"/>
      <c r="AJ32" s="40"/>
      <c r="AK32" s="323">
        <v>0</v>
      </c>
      <c r="AL32" s="322"/>
      <c r="AM32" s="322"/>
      <c r="AN32" s="322"/>
      <c r="AO32" s="322"/>
      <c r="AP32" s="40"/>
      <c r="AQ32" s="40"/>
      <c r="AR32" s="41"/>
      <c r="BE32" s="326"/>
    </row>
    <row r="33" spans="1:57" s="3" customFormat="1" ht="14.45" hidden="1" customHeight="1" x14ac:dyDescent="0.2">
      <c r="B33" s="39"/>
      <c r="C33" s="40"/>
      <c r="D33" s="40"/>
      <c r="E33" s="40"/>
      <c r="F33" s="28" t="s">
        <v>51</v>
      </c>
      <c r="G33" s="40"/>
      <c r="H33" s="40"/>
      <c r="I33" s="40"/>
      <c r="J33" s="40"/>
      <c r="K33" s="40"/>
      <c r="L33" s="321">
        <v>0</v>
      </c>
      <c r="M33" s="322"/>
      <c r="N33" s="322"/>
      <c r="O33" s="322"/>
      <c r="P33" s="322"/>
      <c r="Q33" s="40"/>
      <c r="R33" s="40"/>
      <c r="S33" s="40"/>
      <c r="T33" s="40"/>
      <c r="U33" s="40"/>
      <c r="V33" s="40"/>
      <c r="W33" s="323">
        <f>ROUND(BD54, 2)</f>
        <v>0</v>
      </c>
      <c r="X33" s="322"/>
      <c r="Y33" s="322"/>
      <c r="Z33" s="322"/>
      <c r="AA33" s="322"/>
      <c r="AB33" s="322"/>
      <c r="AC33" s="322"/>
      <c r="AD33" s="322"/>
      <c r="AE33" s="322"/>
      <c r="AF33" s="40"/>
      <c r="AG33" s="40"/>
      <c r="AH33" s="40"/>
      <c r="AI33" s="40"/>
      <c r="AJ33" s="40"/>
      <c r="AK33" s="323">
        <v>0</v>
      </c>
      <c r="AL33" s="322"/>
      <c r="AM33" s="322"/>
      <c r="AN33" s="322"/>
      <c r="AO33" s="322"/>
      <c r="AP33" s="40"/>
      <c r="AQ33" s="40"/>
      <c r="AR33" s="41"/>
    </row>
    <row r="34" spans="1:57" s="2" customFormat="1" ht="6.95" customHeight="1" x14ac:dyDescent="0.2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 x14ac:dyDescent="0.2">
      <c r="A35" s="33"/>
      <c r="B35" s="34"/>
      <c r="C35" s="42"/>
      <c r="D35" s="43" t="s">
        <v>52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53</v>
      </c>
      <c r="U35" s="44"/>
      <c r="V35" s="44"/>
      <c r="W35" s="44"/>
      <c r="X35" s="356" t="s">
        <v>54</v>
      </c>
      <c r="Y35" s="357"/>
      <c r="Z35" s="357"/>
      <c r="AA35" s="357"/>
      <c r="AB35" s="357"/>
      <c r="AC35" s="44"/>
      <c r="AD35" s="44"/>
      <c r="AE35" s="44"/>
      <c r="AF35" s="44"/>
      <c r="AG35" s="44"/>
      <c r="AH35" s="44"/>
      <c r="AI35" s="44"/>
      <c r="AJ35" s="44"/>
      <c r="AK35" s="358">
        <f>SUM(AK26:AK33)</f>
        <v>0</v>
      </c>
      <c r="AL35" s="357"/>
      <c r="AM35" s="357"/>
      <c r="AN35" s="357"/>
      <c r="AO35" s="359"/>
      <c r="AP35" s="42"/>
      <c r="AQ35" s="42"/>
      <c r="AR35" s="38"/>
      <c r="BE35" s="33"/>
    </row>
    <row r="36" spans="1:57" s="2" customFormat="1" ht="6.95" customHeight="1" x14ac:dyDescent="0.2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 x14ac:dyDescent="0.2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 x14ac:dyDescent="0.2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 x14ac:dyDescent="0.2">
      <c r="A42" s="33"/>
      <c r="B42" s="34"/>
      <c r="C42" s="22" t="s">
        <v>55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 x14ac:dyDescent="0.2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 x14ac:dyDescent="0.2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65420102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 x14ac:dyDescent="0.2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45" t="str">
        <f>K6</f>
        <v>Oprava trati v úseku Nemanice 1 - Chotýčany</v>
      </c>
      <c r="M45" s="346"/>
      <c r="N45" s="346"/>
      <c r="O45" s="346"/>
      <c r="P45" s="346"/>
      <c r="Q45" s="346"/>
      <c r="R45" s="346"/>
      <c r="S45" s="346"/>
      <c r="T45" s="346"/>
      <c r="U45" s="346"/>
      <c r="V45" s="346"/>
      <c r="W45" s="346"/>
      <c r="X45" s="346"/>
      <c r="Y45" s="346"/>
      <c r="Z45" s="346"/>
      <c r="AA45" s="346"/>
      <c r="AB45" s="346"/>
      <c r="AC45" s="346"/>
      <c r="AD45" s="346"/>
      <c r="AE45" s="346"/>
      <c r="AF45" s="346"/>
      <c r="AG45" s="346"/>
      <c r="AH45" s="346"/>
      <c r="AI45" s="346"/>
      <c r="AJ45" s="346"/>
      <c r="AK45" s="346"/>
      <c r="AL45" s="346"/>
      <c r="AM45" s="346"/>
      <c r="AN45" s="346"/>
      <c r="AO45" s="346"/>
      <c r="AP45" s="55"/>
      <c r="AQ45" s="55"/>
      <c r="AR45" s="56"/>
    </row>
    <row r="46" spans="1:57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 x14ac:dyDescent="0.2">
      <c r="A47" s="33"/>
      <c r="B47" s="34"/>
      <c r="C47" s="28" t="s">
        <v>22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trať 220 dle JŘ, TÚ Hluboká n/Vlt. Zám.- Chotýčany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24</v>
      </c>
      <c r="AJ47" s="35"/>
      <c r="AK47" s="35"/>
      <c r="AL47" s="35"/>
      <c r="AM47" s="347" t="str">
        <f>IF(AN8= "","",AN8)</f>
        <v>12. 2. 2020</v>
      </c>
      <c r="AN47" s="347"/>
      <c r="AO47" s="35"/>
      <c r="AP47" s="35"/>
      <c r="AQ47" s="35"/>
      <c r="AR47" s="38"/>
      <c r="BE47" s="33"/>
    </row>
    <row r="48" spans="1:57" s="2" customFormat="1" ht="6.95" customHeight="1" x14ac:dyDescent="0.2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 x14ac:dyDescent="0.2">
      <c r="A49" s="33"/>
      <c r="B49" s="34"/>
      <c r="C49" s="28" t="s">
        <v>26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 xml:space="preserve">Správa železnic, s. o., OŘ Plzeň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34</v>
      </c>
      <c r="AJ49" s="35"/>
      <c r="AK49" s="35"/>
      <c r="AL49" s="35"/>
      <c r="AM49" s="343" t="str">
        <f>IF(E17="","",E17)</f>
        <v xml:space="preserve"> </v>
      </c>
      <c r="AN49" s="344"/>
      <c r="AO49" s="344"/>
      <c r="AP49" s="344"/>
      <c r="AQ49" s="35"/>
      <c r="AR49" s="38"/>
      <c r="AS49" s="337" t="s">
        <v>56</v>
      </c>
      <c r="AT49" s="338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 x14ac:dyDescent="0.2">
      <c r="A50" s="33"/>
      <c r="B50" s="34"/>
      <c r="C50" s="28" t="s">
        <v>32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38</v>
      </c>
      <c r="AJ50" s="35"/>
      <c r="AK50" s="35"/>
      <c r="AL50" s="35"/>
      <c r="AM50" s="343" t="str">
        <f>IF(E20="","",E20)</f>
        <v>Libor Brabenec</v>
      </c>
      <c r="AN50" s="344"/>
      <c r="AO50" s="344"/>
      <c r="AP50" s="344"/>
      <c r="AQ50" s="35"/>
      <c r="AR50" s="38"/>
      <c r="AS50" s="339"/>
      <c r="AT50" s="340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41"/>
      <c r="AT51" s="342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 x14ac:dyDescent="0.2">
      <c r="A52" s="33"/>
      <c r="B52" s="34"/>
      <c r="C52" s="364" t="s">
        <v>57</v>
      </c>
      <c r="D52" s="349"/>
      <c r="E52" s="349"/>
      <c r="F52" s="349"/>
      <c r="G52" s="349"/>
      <c r="H52" s="65"/>
      <c r="I52" s="348" t="s">
        <v>58</v>
      </c>
      <c r="J52" s="349"/>
      <c r="K52" s="349"/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9"/>
      <c r="W52" s="349"/>
      <c r="X52" s="349"/>
      <c r="Y52" s="349"/>
      <c r="Z52" s="349"/>
      <c r="AA52" s="349"/>
      <c r="AB52" s="349"/>
      <c r="AC52" s="349"/>
      <c r="AD52" s="349"/>
      <c r="AE52" s="349"/>
      <c r="AF52" s="349"/>
      <c r="AG52" s="350" t="s">
        <v>59</v>
      </c>
      <c r="AH52" s="349"/>
      <c r="AI52" s="349"/>
      <c r="AJ52" s="349"/>
      <c r="AK52" s="349"/>
      <c r="AL52" s="349"/>
      <c r="AM52" s="349"/>
      <c r="AN52" s="348" t="s">
        <v>60</v>
      </c>
      <c r="AO52" s="349"/>
      <c r="AP52" s="349"/>
      <c r="AQ52" s="66" t="s">
        <v>61</v>
      </c>
      <c r="AR52" s="38"/>
      <c r="AS52" s="67" t="s">
        <v>62</v>
      </c>
      <c r="AT52" s="68" t="s">
        <v>63</v>
      </c>
      <c r="AU52" s="68" t="s">
        <v>64</v>
      </c>
      <c r="AV52" s="68" t="s">
        <v>65</v>
      </c>
      <c r="AW52" s="68" t="s">
        <v>66</v>
      </c>
      <c r="AX52" s="68" t="s">
        <v>67</v>
      </c>
      <c r="AY52" s="68" t="s">
        <v>68</v>
      </c>
      <c r="AZ52" s="68" t="s">
        <v>69</v>
      </c>
      <c r="BA52" s="68" t="s">
        <v>70</v>
      </c>
      <c r="BB52" s="68" t="s">
        <v>71</v>
      </c>
      <c r="BC52" s="68" t="s">
        <v>72</v>
      </c>
      <c r="BD52" s="69" t="s">
        <v>73</v>
      </c>
      <c r="BE52" s="33"/>
    </row>
    <row r="53" spans="1:91" s="2" customFormat="1" ht="10.9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 x14ac:dyDescent="0.2">
      <c r="B54" s="73"/>
      <c r="C54" s="74" t="s">
        <v>74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54">
        <f>ROUND(AG55+AG58,2)</f>
        <v>0</v>
      </c>
      <c r="AH54" s="354"/>
      <c r="AI54" s="354"/>
      <c r="AJ54" s="354"/>
      <c r="AK54" s="354"/>
      <c r="AL54" s="354"/>
      <c r="AM54" s="354"/>
      <c r="AN54" s="355">
        <f>SUM(AG54,AT54)</f>
        <v>0</v>
      </c>
      <c r="AO54" s="355"/>
      <c r="AP54" s="355"/>
      <c r="AQ54" s="77" t="s">
        <v>35</v>
      </c>
      <c r="AR54" s="78"/>
      <c r="AS54" s="79">
        <f>ROUND(AS55+AS58,2)</f>
        <v>0</v>
      </c>
      <c r="AT54" s="80">
        <f>ROUND(SUM(AV54:AW54),2)</f>
        <v>0</v>
      </c>
      <c r="AU54" s="81">
        <f>ROUND(AU55+AU58,5)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ROUND(AZ55+AZ58,2)</f>
        <v>0</v>
      </c>
      <c r="BA54" s="80">
        <f>ROUND(BA55+BA58,2)</f>
        <v>0</v>
      </c>
      <c r="BB54" s="80">
        <f>ROUND(BB55+BB58,2)</f>
        <v>0</v>
      </c>
      <c r="BC54" s="80">
        <f>ROUND(BC55+BC58,2)</f>
        <v>0</v>
      </c>
      <c r="BD54" s="82">
        <f>ROUND(BD55+BD58,2)</f>
        <v>0</v>
      </c>
      <c r="BS54" s="83" t="s">
        <v>75</v>
      </c>
      <c r="BT54" s="83" t="s">
        <v>76</v>
      </c>
      <c r="BU54" s="84" t="s">
        <v>77</v>
      </c>
      <c r="BV54" s="83" t="s">
        <v>78</v>
      </c>
      <c r="BW54" s="83" t="s">
        <v>5</v>
      </c>
      <c r="BX54" s="83" t="s">
        <v>79</v>
      </c>
      <c r="CL54" s="83" t="s">
        <v>19</v>
      </c>
    </row>
    <row r="55" spans="1:91" s="7" customFormat="1" ht="27" customHeight="1" x14ac:dyDescent="0.2">
      <c r="B55" s="85"/>
      <c r="C55" s="86"/>
      <c r="D55" s="363" t="s">
        <v>80</v>
      </c>
      <c r="E55" s="363"/>
      <c r="F55" s="363"/>
      <c r="G55" s="363"/>
      <c r="H55" s="363"/>
      <c r="I55" s="87"/>
      <c r="J55" s="363" t="s">
        <v>81</v>
      </c>
      <c r="K55" s="363"/>
      <c r="L55" s="363"/>
      <c r="M55" s="363"/>
      <c r="N55" s="363"/>
      <c r="O55" s="363"/>
      <c r="P55" s="363"/>
      <c r="Q55" s="363"/>
      <c r="R55" s="363"/>
      <c r="S55" s="363"/>
      <c r="T55" s="363"/>
      <c r="U55" s="363"/>
      <c r="V55" s="363"/>
      <c r="W55" s="363"/>
      <c r="X55" s="363"/>
      <c r="Y55" s="363"/>
      <c r="Z55" s="363"/>
      <c r="AA55" s="363"/>
      <c r="AB55" s="363"/>
      <c r="AC55" s="363"/>
      <c r="AD55" s="363"/>
      <c r="AE55" s="363"/>
      <c r="AF55" s="363"/>
      <c r="AG55" s="353">
        <f>ROUND(SUM(AG56:AG57),2)</f>
        <v>0</v>
      </c>
      <c r="AH55" s="352"/>
      <c r="AI55" s="352"/>
      <c r="AJ55" s="352"/>
      <c r="AK55" s="352"/>
      <c r="AL55" s="352"/>
      <c r="AM55" s="352"/>
      <c r="AN55" s="351">
        <f>SUM(AG55,AT55)</f>
        <v>0</v>
      </c>
      <c r="AO55" s="352"/>
      <c r="AP55" s="352"/>
      <c r="AQ55" s="88" t="s">
        <v>82</v>
      </c>
      <c r="AR55" s="89"/>
      <c r="AS55" s="90">
        <f>ROUND(SUM(AS56:AS57),2)</f>
        <v>0</v>
      </c>
      <c r="AT55" s="91">
        <f>ROUND(SUM(AV55:AW55),2)</f>
        <v>0</v>
      </c>
      <c r="AU55" s="92">
        <f>ROUND(SUM(AU56:AU57),5)</f>
        <v>0</v>
      </c>
      <c r="AV55" s="91">
        <f>ROUND(AZ55*L29,2)</f>
        <v>0</v>
      </c>
      <c r="AW55" s="91">
        <f>ROUND(BA55*L30,2)</f>
        <v>0</v>
      </c>
      <c r="AX55" s="91">
        <f>ROUND(BB55*L29,2)</f>
        <v>0</v>
      </c>
      <c r="AY55" s="91">
        <f>ROUND(BC55*L30,2)</f>
        <v>0</v>
      </c>
      <c r="AZ55" s="91">
        <f>ROUND(SUM(AZ56:AZ57),2)</f>
        <v>0</v>
      </c>
      <c r="BA55" s="91">
        <f>ROUND(SUM(BA56:BA57),2)</f>
        <v>0</v>
      </c>
      <c r="BB55" s="91">
        <f>ROUND(SUM(BB56:BB57),2)</f>
        <v>0</v>
      </c>
      <c r="BC55" s="91">
        <f>ROUND(SUM(BC56:BC57),2)</f>
        <v>0</v>
      </c>
      <c r="BD55" s="93">
        <f>ROUND(SUM(BD56:BD57),2)</f>
        <v>0</v>
      </c>
      <c r="BS55" s="94" t="s">
        <v>75</v>
      </c>
      <c r="BT55" s="94" t="s">
        <v>83</v>
      </c>
      <c r="BU55" s="94" t="s">
        <v>77</v>
      </c>
      <c r="BV55" s="94" t="s">
        <v>78</v>
      </c>
      <c r="BW55" s="94" t="s">
        <v>84</v>
      </c>
      <c r="BX55" s="94" t="s">
        <v>5</v>
      </c>
      <c r="CL55" s="94" t="s">
        <v>19</v>
      </c>
      <c r="CM55" s="94" t="s">
        <v>85</v>
      </c>
    </row>
    <row r="56" spans="1:91" s="4" customFormat="1" ht="16.5" customHeight="1" x14ac:dyDescent="0.2">
      <c r="A56" s="95" t="s">
        <v>86</v>
      </c>
      <c r="B56" s="50"/>
      <c r="C56" s="96"/>
      <c r="D56" s="96"/>
      <c r="E56" s="362" t="s">
        <v>87</v>
      </c>
      <c r="F56" s="362"/>
      <c r="G56" s="362"/>
      <c r="H56" s="362"/>
      <c r="I56" s="362"/>
      <c r="J56" s="96"/>
      <c r="K56" s="362" t="s">
        <v>88</v>
      </c>
      <c r="L56" s="362"/>
      <c r="M56" s="362"/>
      <c r="N56" s="362"/>
      <c r="O56" s="362"/>
      <c r="P56" s="362"/>
      <c r="Q56" s="362"/>
      <c r="R56" s="362"/>
      <c r="S56" s="362"/>
      <c r="T56" s="362"/>
      <c r="U56" s="362"/>
      <c r="V56" s="362"/>
      <c r="W56" s="362"/>
      <c r="X56" s="362"/>
      <c r="Y56" s="362"/>
      <c r="Z56" s="362"/>
      <c r="AA56" s="362"/>
      <c r="AB56" s="362"/>
      <c r="AC56" s="362"/>
      <c r="AD56" s="362"/>
      <c r="AE56" s="362"/>
      <c r="AF56" s="362"/>
      <c r="AG56" s="360">
        <f>'SO 1.1 - Železniční svršek'!J32</f>
        <v>0</v>
      </c>
      <c r="AH56" s="361"/>
      <c r="AI56" s="361"/>
      <c r="AJ56" s="361"/>
      <c r="AK56" s="361"/>
      <c r="AL56" s="361"/>
      <c r="AM56" s="361"/>
      <c r="AN56" s="360">
        <f>SUM(AG56,AT56)</f>
        <v>0</v>
      </c>
      <c r="AO56" s="361"/>
      <c r="AP56" s="361"/>
      <c r="AQ56" s="97" t="s">
        <v>89</v>
      </c>
      <c r="AR56" s="52"/>
      <c r="AS56" s="98">
        <v>0</v>
      </c>
      <c r="AT56" s="99">
        <f>ROUND(SUM(AV56:AW56),2)</f>
        <v>0</v>
      </c>
      <c r="AU56" s="100">
        <f>'SO 1.1 - Železniční svršek'!P88</f>
        <v>0</v>
      </c>
      <c r="AV56" s="99">
        <f>'SO 1.1 - Železniční svršek'!J35</f>
        <v>0</v>
      </c>
      <c r="AW56" s="99">
        <f>'SO 1.1 - Železniční svršek'!J36</f>
        <v>0</v>
      </c>
      <c r="AX56" s="99">
        <f>'SO 1.1 - Železniční svršek'!J37</f>
        <v>0</v>
      </c>
      <c r="AY56" s="99">
        <f>'SO 1.1 - Železniční svršek'!J38</f>
        <v>0</v>
      </c>
      <c r="AZ56" s="99">
        <f>'SO 1.1 - Železniční svršek'!F35</f>
        <v>0</v>
      </c>
      <c r="BA56" s="99">
        <f>'SO 1.1 - Železniční svršek'!F36</f>
        <v>0</v>
      </c>
      <c r="BB56" s="99">
        <f>'SO 1.1 - Železniční svršek'!F37</f>
        <v>0</v>
      </c>
      <c r="BC56" s="99">
        <f>'SO 1.1 - Železniční svršek'!F38</f>
        <v>0</v>
      </c>
      <c r="BD56" s="101">
        <f>'SO 1.1 - Železniční svršek'!F39</f>
        <v>0</v>
      </c>
      <c r="BT56" s="102" t="s">
        <v>85</v>
      </c>
      <c r="BV56" s="102" t="s">
        <v>78</v>
      </c>
      <c r="BW56" s="102" t="s">
        <v>90</v>
      </c>
      <c r="BX56" s="102" t="s">
        <v>84</v>
      </c>
      <c r="CL56" s="102" t="s">
        <v>19</v>
      </c>
    </row>
    <row r="57" spans="1:91" s="4" customFormat="1" ht="25.5" customHeight="1" x14ac:dyDescent="0.2">
      <c r="A57" s="95" t="s">
        <v>86</v>
      </c>
      <c r="B57" s="50"/>
      <c r="C57" s="96"/>
      <c r="D57" s="96"/>
      <c r="E57" s="362" t="s">
        <v>91</v>
      </c>
      <c r="F57" s="362"/>
      <c r="G57" s="362"/>
      <c r="H57" s="362"/>
      <c r="I57" s="362"/>
      <c r="J57" s="96"/>
      <c r="K57" s="362" t="s">
        <v>92</v>
      </c>
      <c r="L57" s="362"/>
      <c r="M57" s="362"/>
      <c r="N57" s="362"/>
      <c r="O57" s="362"/>
      <c r="P57" s="362"/>
      <c r="Q57" s="362"/>
      <c r="R57" s="362"/>
      <c r="S57" s="362"/>
      <c r="T57" s="362"/>
      <c r="U57" s="362"/>
      <c r="V57" s="362"/>
      <c r="W57" s="362"/>
      <c r="X57" s="362"/>
      <c r="Y57" s="362"/>
      <c r="Z57" s="362"/>
      <c r="AA57" s="362"/>
      <c r="AB57" s="362"/>
      <c r="AC57" s="362"/>
      <c r="AD57" s="362"/>
      <c r="AE57" s="362"/>
      <c r="AF57" s="362"/>
      <c r="AG57" s="360">
        <f>'SO 1.2 - Materiál a práce...'!J32</f>
        <v>0</v>
      </c>
      <c r="AH57" s="361"/>
      <c r="AI57" s="361"/>
      <c r="AJ57" s="361"/>
      <c r="AK57" s="361"/>
      <c r="AL57" s="361"/>
      <c r="AM57" s="361"/>
      <c r="AN57" s="360">
        <f>SUM(AG57,AT57)</f>
        <v>0</v>
      </c>
      <c r="AO57" s="361"/>
      <c r="AP57" s="361"/>
      <c r="AQ57" s="97" t="s">
        <v>89</v>
      </c>
      <c r="AR57" s="52"/>
      <c r="AS57" s="98">
        <v>0</v>
      </c>
      <c r="AT57" s="99">
        <f>ROUND(SUM(AV57:AW57),2)</f>
        <v>0</v>
      </c>
      <c r="AU57" s="100">
        <f>'SO 1.2 - Materiál a práce...'!P86</f>
        <v>0</v>
      </c>
      <c r="AV57" s="99">
        <f>'SO 1.2 - Materiál a práce...'!J35</f>
        <v>0</v>
      </c>
      <c r="AW57" s="99">
        <f>'SO 1.2 - Materiál a práce...'!J36</f>
        <v>0</v>
      </c>
      <c r="AX57" s="99">
        <f>'SO 1.2 - Materiál a práce...'!J37</f>
        <v>0</v>
      </c>
      <c r="AY57" s="99">
        <f>'SO 1.2 - Materiál a práce...'!J38</f>
        <v>0</v>
      </c>
      <c r="AZ57" s="99">
        <f>'SO 1.2 - Materiál a práce...'!F35</f>
        <v>0</v>
      </c>
      <c r="BA57" s="99">
        <f>'SO 1.2 - Materiál a práce...'!F36</f>
        <v>0</v>
      </c>
      <c r="BB57" s="99">
        <f>'SO 1.2 - Materiál a práce...'!F37</f>
        <v>0</v>
      </c>
      <c r="BC57" s="99">
        <f>'SO 1.2 - Materiál a práce...'!F38</f>
        <v>0</v>
      </c>
      <c r="BD57" s="101">
        <f>'SO 1.2 - Materiál a práce...'!F39</f>
        <v>0</v>
      </c>
      <c r="BT57" s="102" t="s">
        <v>85</v>
      </c>
      <c r="BV57" s="102" t="s">
        <v>78</v>
      </c>
      <c r="BW57" s="102" t="s">
        <v>93</v>
      </c>
      <c r="BX57" s="102" t="s">
        <v>84</v>
      </c>
      <c r="CL57" s="102" t="s">
        <v>19</v>
      </c>
    </row>
    <row r="58" spans="1:91" s="7" customFormat="1" ht="16.5" customHeight="1" x14ac:dyDescent="0.2">
      <c r="A58" s="95" t="s">
        <v>86</v>
      </c>
      <c r="B58" s="85"/>
      <c r="C58" s="86"/>
      <c r="D58" s="363" t="s">
        <v>94</v>
      </c>
      <c r="E58" s="363"/>
      <c r="F58" s="363"/>
      <c r="G58" s="363"/>
      <c r="H58" s="363"/>
      <c r="I58" s="87"/>
      <c r="J58" s="363" t="s">
        <v>95</v>
      </c>
      <c r="K58" s="363"/>
      <c r="L58" s="363"/>
      <c r="M58" s="363"/>
      <c r="N58" s="363"/>
      <c r="O58" s="363"/>
      <c r="P58" s="363"/>
      <c r="Q58" s="363"/>
      <c r="R58" s="363"/>
      <c r="S58" s="363"/>
      <c r="T58" s="363"/>
      <c r="U58" s="363"/>
      <c r="V58" s="363"/>
      <c r="W58" s="363"/>
      <c r="X58" s="363"/>
      <c r="Y58" s="363"/>
      <c r="Z58" s="363"/>
      <c r="AA58" s="363"/>
      <c r="AB58" s="363"/>
      <c r="AC58" s="363"/>
      <c r="AD58" s="363"/>
      <c r="AE58" s="363"/>
      <c r="AF58" s="363"/>
      <c r="AG58" s="351">
        <f>'VON - Vedlejší a ostatní ...'!J30</f>
        <v>0</v>
      </c>
      <c r="AH58" s="352"/>
      <c r="AI58" s="352"/>
      <c r="AJ58" s="352"/>
      <c r="AK58" s="352"/>
      <c r="AL58" s="352"/>
      <c r="AM58" s="352"/>
      <c r="AN58" s="351">
        <f>SUM(AG58,AT58)</f>
        <v>0</v>
      </c>
      <c r="AO58" s="352"/>
      <c r="AP58" s="352"/>
      <c r="AQ58" s="88" t="s">
        <v>82</v>
      </c>
      <c r="AR58" s="89"/>
      <c r="AS58" s="103">
        <v>0</v>
      </c>
      <c r="AT58" s="104">
        <f>ROUND(SUM(AV58:AW58),2)</f>
        <v>0</v>
      </c>
      <c r="AU58" s="105">
        <f>'VON - Vedlejší a ostatní ...'!P80</f>
        <v>0</v>
      </c>
      <c r="AV58" s="104">
        <f>'VON - Vedlejší a ostatní ...'!J33</f>
        <v>0</v>
      </c>
      <c r="AW58" s="104">
        <f>'VON - Vedlejší a ostatní ...'!J34</f>
        <v>0</v>
      </c>
      <c r="AX58" s="104">
        <f>'VON - Vedlejší a ostatní ...'!J35</f>
        <v>0</v>
      </c>
      <c r="AY58" s="104">
        <f>'VON - Vedlejší a ostatní ...'!J36</f>
        <v>0</v>
      </c>
      <c r="AZ58" s="104">
        <f>'VON - Vedlejší a ostatní ...'!F33</f>
        <v>0</v>
      </c>
      <c r="BA58" s="104">
        <f>'VON - Vedlejší a ostatní ...'!F34</f>
        <v>0</v>
      </c>
      <c r="BB58" s="104">
        <f>'VON - Vedlejší a ostatní ...'!F35</f>
        <v>0</v>
      </c>
      <c r="BC58" s="104">
        <f>'VON - Vedlejší a ostatní ...'!F36</f>
        <v>0</v>
      </c>
      <c r="BD58" s="106">
        <f>'VON - Vedlejší a ostatní ...'!F37</f>
        <v>0</v>
      </c>
      <c r="BT58" s="94" t="s">
        <v>83</v>
      </c>
      <c r="BV58" s="94" t="s">
        <v>78</v>
      </c>
      <c r="BW58" s="94" t="s">
        <v>96</v>
      </c>
      <c r="BX58" s="94" t="s">
        <v>5</v>
      </c>
      <c r="CL58" s="94" t="s">
        <v>19</v>
      </c>
      <c r="CM58" s="94" t="s">
        <v>85</v>
      </c>
    </row>
    <row r="59" spans="1:91" s="2" customFormat="1" ht="30" customHeight="1" x14ac:dyDescent="0.2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6.95" customHeight="1" x14ac:dyDescent="0.2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HRmdXsOcCVHadlJSk8lB2uu1Skj3ZKkRAylwIRgGaw3vj1Q5apzfLDJQMAlofWAs6hAqUIgN0BaQKx7MXczG8g==" saltValue="DD1+Ai+K21qt/u+FwY9MhAbQWHc4WdUrUOekwwXy8p8tgINh4NFSqSNo0ShLWy8lHIebkKR111FLISdW6DZx3g==" spinCount="100000" sheet="1" objects="1" scenarios="1" formatColumns="0" formatRows="0"/>
  <mergeCells count="54">
    <mergeCell ref="E57:I57"/>
    <mergeCell ref="K57:AF57"/>
    <mergeCell ref="D58:H58"/>
    <mergeCell ref="J58:AF58"/>
    <mergeCell ref="C52:G52"/>
    <mergeCell ref="I52:AF52"/>
    <mergeCell ref="D55:H55"/>
    <mergeCell ref="J55:AF55"/>
    <mergeCell ref="E56:I56"/>
    <mergeCell ref="K56:AF56"/>
    <mergeCell ref="AN56:AP56"/>
    <mergeCell ref="AG56:AM56"/>
    <mergeCell ref="AN57:AP57"/>
    <mergeCell ref="AG57:AM57"/>
    <mergeCell ref="AN58:AP58"/>
    <mergeCell ref="AG58:AM58"/>
    <mergeCell ref="L33:P33"/>
    <mergeCell ref="AN52:AP52"/>
    <mergeCell ref="AG52:AM52"/>
    <mergeCell ref="AN55:AP55"/>
    <mergeCell ref="AG55:AM55"/>
    <mergeCell ref="AG54:AM54"/>
    <mergeCell ref="AN54:AP54"/>
    <mergeCell ref="W33:AE33"/>
    <mergeCell ref="AK33:AO33"/>
    <mergeCell ref="X35:AB35"/>
    <mergeCell ref="AK35:AO35"/>
    <mergeCell ref="AS49:AT51"/>
    <mergeCell ref="AM50:AP50"/>
    <mergeCell ref="L45:AO45"/>
    <mergeCell ref="AM47:AN47"/>
    <mergeCell ref="AM49:AP49"/>
    <mergeCell ref="L30:P30"/>
    <mergeCell ref="AR2:BE2"/>
    <mergeCell ref="K5:AO5"/>
    <mergeCell ref="K6:AO6"/>
    <mergeCell ref="E14:AJ14"/>
    <mergeCell ref="E23:AN23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L28:P28"/>
    <mergeCell ref="W28:AE28"/>
    <mergeCell ref="AK28:AO28"/>
    <mergeCell ref="L29:P29"/>
  </mergeCells>
  <hyperlinks>
    <hyperlink ref="A56" location="'SO 1.1 - Železniční svršek'!C2" display="/"/>
    <hyperlink ref="A57" location="'SO 1.2 - Materiál a práce...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1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7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16" t="s">
        <v>90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85</v>
      </c>
    </row>
    <row r="4" spans="1:46" s="1" customFormat="1" ht="24.95" customHeight="1" x14ac:dyDescent="0.2">
      <c r="B4" s="19"/>
      <c r="D4" s="111" t="s">
        <v>97</v>
      </c>
      <c r="I4" s="107"/>
      <c r="L4" s="19"/>
      <c r="M4" s="112" t="s">
        <v>10</v>
      </c>
      <c r="AT4" s="16" t="s">
        <v>4</v>
      </c>
    </row>
    <row r="5" spans="1:46" s="1" customFormat="1" ht="6.95" customHeight="1" x14ac:dyDescent="0.2">
      <c r="B5" s="19"/>
      <c r="I5" s="107"/>
      <c r="L5" s="19"/>
    </row>
    <row r="6" spans="1:46" s="1" customFormat="1" ht="12" customHeight="1" x14ac:dyDescent="0.2">
      <c r="B6" s="19"/>
      <c r="D6" s="113" t="s">
        <v>16</v>
      </c>
      <c r="I6" s="107"/>
      <c r="L6" s="19"/>
    </row>
    <row r="7" spans="1:46" s="1" customFormat="1" ht="16.5" customHeight="1" x14ac:dyDescent="0.2">
      <c r="B7" s="19"/>
      <c r="E7" s="368" t="str">
        <f>'Rekapitulace stavby'!K6</f>
        <v>Oprava trati v úseku Nemanice 1 - Chotýčany</v>
      </c>
      <c r="F7" s="369"/>
      <c r="G7" s="369"/>
      <c r="H7" s="369"/>
      <c r="I7" s="107"/>
      <c r="L7" s="19"/>
    </row>
    <row r="8" spans="1:46" s="1" customFormat="1" ht="12" customHeight="1" x14ac:dyDescent="0.2">
      <c r="B8" s="19"/>
      <c r="D8" s="113" t="s">
        <v>98</v>
      </c>
      <c r="I8" s="107"/>
      <c r="L8" s="19"/>
    </row>
    <row r="9" spans="1:46" s="2" customFormat="1" ht="16.5" customHeight="1" x14ac:dyDescent="0.2">
      <c r="A9" s="33"/>
      <c r="B9" s="38"/>
      <c r="C9" s="33"/>
      <c r="D9" s="33"/>
      <c r="E9" s="368" t="s">
        <v>99</v>
      </c>
      <c r="F9" s="370"/>
      <c r="G9" s="370"/>
      <c r="H9" s="370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8"/>
      <c r="C10" s="33"/>
      <c r="D10" s="113" t="s">
        <v>100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8"/>
      <c r="C11" s="33"/>
      <c r="D11" s="33"/>
      <c r="E11" s="371" t="s">
        <v>101</v>
      </c>
      <c r="F11" s="370"/>
      <c r="G11" s="370"/>
      <c r="H11" s="370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21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13" t="s">
        <v>22</v>
      </c>
      <c r="E14" s="33"/>
      <c r="F14" s="102" t="s">
        <v>23</v>
      </c>
      <c r="G14" s="33"/>
      <c r="H14" s="33"/>
      <c r="I14" s="116" t="s">
        <v>24</v>
      </c>
      <c r="J14" s="117" t="str">
        <f>'Rekapitulace stavby'!AN8</f>
        <v>12. 2. 2020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8"/>
      <c r="C16" s="33"/>
      <c r="D16" s="113" t="s">
        <v>26</v>
      </c>
      <c r="E16" s="33"/>
      <c r="F16" s="33"/>
      <c r="G16" s="33"/>
      <c r="H16" s="33"/>
      <c r="I16" s="116" t="s">
        <v>27</v>
      </c>
      <c r="J16" s="102" t="s">
        <v>28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8"/>
      <c r="C17" s="33"/>
      <c r="D17" s="33"/>
      <c r="E17" s="102" t="s">
        <v>29</v>
      </c>
      <c r="F17" s="33"/>
      <c r="G17" s="33"/>
      <c r="H17" s="33"/>
      <c r="I17" s="116" t="s">
        <v>30</v>
      </c>
      <c r="J17" s="102" t="s">
        <v>31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 x14ac:dyDescent="0.2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8"/>
      <c r="C19" s="33"/>
      <c r="D19" s="113" t="s">
        <v>32</v>
      </c>
      <c r="E19" s="33"/>
      <c r="F19" s="33"/>
      <c r="G19" s="33"/>
      <c r="H19" s="33"/>
      <c r="I19" s="116" t="s">
        <v>27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8"/>
      <c r="C20" s="33"/>
      <c r="D20" s="33"/>
      <c r="E20" s="372" t="str">
        <f>'Rekapitulace stavby'!E14</f>
        <v>Vyplň údaj</v>
      </c>
      <c r="F20" s="373"/>
      <c r="G20" s="373"/>
      <c r="H20" s="373"/>
      <c r="I20" s="116" t="s">
        <v>30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 x14ac:dyDescent="0.2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8"/>
      <c r="C22" s="33"/>
      <c r="D22" s="113" t="s">
        <v>34</v>
      </c>
      <c r="E22" s="33"/>
      <c r="F22" s="33"/>
      <c r="G22" s="33"/>
      <c r="H22" s="33"/>
      <c r="I22" s="116" t="s">
        <v>27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30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 x14ac:dyDescent="0.2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8"/>
      <c r="C25" s="33"/>
      <c r="D25" s="113" t="s">
        <v>38</v>
      </c>
      <c r="E25" s="33"/>
      <c r="F25" s="33"/>
      <c r="G25" s="33"/>
      <c r="H25" s="33"/>
      <c r="I25" s="116" t="s">
        <v>27</v>
      </c>
      <c r="J25" s="102" t="s">
        <v>35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8"/>
      <c r="C26" s="33"/>
      <c r="D26" s="33"/>
      <c r="E26" s="102" t="s">
        <v>39</v>
      </c>
      <c r="F26" s="33"/>
      <c r="G26" s="33"/>
      <c r="H26" s="33"/>
      <c r="I26" s="116" t="s">
        <v>30</v>
      </c>
      <c r="J26" s="102" t="s">
        <v>35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 x14ac:dyDescent="0.2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8"/>
      <c r="C28" s="33"/>
      <c r="D28" s="113" t="s">
        <v>40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118"/>
      <c r="B29" s="119"/>
      <c r="C29" s="118"/>
      <c r="D29" s="118"/>
      <c r="E29" s="374" t="s">
        <v>35</v>
      </c>
      <c r="F29" s="374"/>
      <c r="G29" s="374"/>
      <c r="H29" s="374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 x14ac:dyDescent="0.2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8"/>
      <c r="C32" s="33"/>
      <c r="D32" s="124" t="s">
        <v>42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 x14ac:dyDescent="0.2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33"/>
      <c r="F34" s="126" t="s">
        <v>44</v>
      </c>
      <c r="G34" s="33"/>
      <c r="H34" s="33"/>
      <c r="I34" s="127" t="s">
        <v>43</v>
      </c>
      <c r="J34" s="126" t="s">
        <v>45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128" t="s">
        <v>46</v>
      </c>
      <c r="E35" s="113" t="s">
        <v>47</v>
      </c>
      <c r="F35" s="129">
        <f>ROUND((SUM(BE88:BE250)),  2)</f>
        <v>0</v>
      </c>
      <c r="G35" s="33"/>
      <c r="H35" s="33"/>
      <c r="I35" s="130">
        <v>0.21</v>
      </c>
      <c r="J35" s="129">
        <f>ROUND(((SUM(BE88:BE250))*I35),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113" t="s">
        <v>48</v>
      </c>
      <c r="F36" s="129">
        <f>ROUND((SUM(BF88:BF250)),  2)</f>
        <v>0</v>
      </c>
      <c r="G36" s="33"/>
      <c r="H36" s="33"/>
      <c r="I36" s="130">
        <v>0.15</v>
      </c>
      <c r="J36" s="129">
        <f>ROUND(((SUM(BF88:BF250))*I36),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3" t="s">
        <v>49</v>
      </c>
      <c r="F37" s="129">
        <f>ROUND((SUM(BG88:BG250)),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 x14ac:dyDescent="0.2">
      <c r="A38" s="33"/>
      <c r="B38" s="38"/>
      <c r="C38" s="33"/>
      <c r="D38" s="33"/>
      <c r="E38" s="113" t="s">
        <v>50</v>
      </c>
      <c r="F38" s="129">
        <f>ROUND((SUM(BH88:BH250)),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 x14ac:dyDescent="0.2">
      <c r="A39" s="33"/>
      <c r="B39" s="38"/>
      <c r="C39" s="33"/>
      <c r="D39" s="33"/>
      <c r="E39" s="113" t="s">
        <v>51</v>
      </c>
      <c r="F39" s="129">
        <f>ROUND((SUM(BI88:BI250)),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 x14ac:dyDescent="0.2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8"/>
      <c r="C41" s="131"/>
      <c r="D41" s="132" t="s">
        <v>52</v>
      </c>
      <c r="E41" s="133"/>
      <c r="F41" s="133"/>
      <c r="G41" s="134" t="s">
        <v>53</v>
      </c>
      <c r="H41" s="135" t="s">
        <v>54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 x14ac:dyDescent="0.2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 x14ac:dyDescent="0.2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 x14ac:dyDescent="0.2">
      <c r="A47" s="33"/>
      <c r="B47" s="34"/>
      <c r="C47" s="22" t="s">
        <v>102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 x14ac:dyDescent="0.2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366" t="str">
        <f>E7</f>
        <v>Oprava trati v úseku Nemanice 1 - Chotýčany</v>
      </c>
      <c r="F50" s="367"/>
      <c r="G50" s="367"/>
      <c r="H50" s="367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 x14ac:dyDescent="0.2">
      <c r="B51" s="20"/>
      <c r="C51" s="28" t="s">
        <v>98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 x14ac:dyDescent="0.2">
      <c r="A52" s="33"/>
      <c r="B52" s="34"/>
      <c r="C52" s="35"/>
      <c r="D52" s="35"/>
      <c r="E52" s="366" t="s">
        <v>99</v>
      </c>
      <c r="F52" s="365"/>
      <c r="G52" s="365"/>
      <c r="H52" s="365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 x14ac:dyDescent="0.2">
      <c r="A53" s="33"/>
      <c r="B53" s="34"/>
      <c r="C53" s="28" t="s">
        <v>100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 x14ac:dyDescent="0.2">
      <c r="A54" s="33"/>
      <c r="B54" s="34"/>
      <c r="C54" s="35"/>
      <c r="D54" s="35"/>
      <c r="E54" s="345" t="str">
        <f>E11</f>
        <v>SO 1.1 - Železniční svršek</v>
      </c>
      <c r="F54" s="365"/>
      <c r="G54" s="365"/>
      <c r="H54" s="365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 x14ac:dyDescent="0.2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 x14ac:dyDescent="0.2">
      <c r="A56" s="33"/>
      <c r="B56" s="34"/>
      <c r="C56" s="28" t="s">
        <v>22</v>
      </c>
      <c r="D56" s="35"/>
      <c r="E56" s="35"/>
      <c r="F56" s="26" t="str">
        <f>F14</f>
        <v>trať 220 dle JŘ, TÚ Hluboká n/Vlt. Zám.- Chotýčany</v>
      </c>
      <c r="G56" s="35"/>
      <c r="H56" s="35"/>
      <c r="I56" s="116" t="s">
        <v>24</v>
      </c>
      <c r="J56" s="58" t="str">
        <f>IF(J14="","",J14)</f>
        <v>12. 2. 2020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 x14ac:dyDescent="0.2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 x14ac:dyDescent="0.2">
      <c r="A58" s="33"/>
      <c r="B58" s="34"/>
      <c r="C58" s="28" t="s">
        <v>26</v>
      </c>
      <c r="D58" s="35"/>
      <c r="E58" s="35"/>
      <c r="F58" s="26" t="str">
        <f>E17</f>
        <v xml:space="preserve">Správa železnic, s. o., OŘ Plzeň </v>
      </c>
      <c r="G58" s="35"/>
      <c r="H58" s="35"/>
      <c r="I58" s="116" t="s">
        <v>34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 x14ac:dyDescent="0.2">
      <c r="A59" s="33"/>
      <c r="B59" s="34"/>
      <c r="C59" s="28" t="s">
        <v>32</v>
      </c>
      <c r="D59" s="35"/>
      <c r="E59" s="35"/>
      <c r="F59" s="26" t="str">
        <f>IF(E20="","",E20)</f>
        <v>Vyplň údaj</v>
      </c>
      <c r="G59" s="35"/>
      <c r="H59" s="35"/>
      <c r="I59" s="116" t="s">
        <v>38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 x14ac:dyDescent="0.2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 x14ac:dyDescent="0.2">
      <c r="A61" s="33"/>
      <c r="B61" s="34"/>
      <c r="C61" s="145" t="s">
        <v>103</v>
      </c>
      <c r="D61" s="146"/>
      <c r="E61" s="146"/>
      <c r="F61" s="146"/>
      <c r="G61" s="146"/>
      <c r="H61" s="146"/>
      <c r="I61" s="147"/>
      <c r="J61" s="148" t="s">
        <v>104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 x14ac:dyDescent="0.2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 x14ac:dyDescent="0.2">
      <c r="A63" s="33"/>
      <c r="B63" s="34"/>
      <c r="C63" s="149" t="s">
        <v>74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105</v>
      </c>
    </row>
    <row r="64" spans="1:47" s="9" customFormat="1" ht="24.95" customHeight="1" x14ac:dyDescent="0.2">
      <c r="B64" s="150"/>
      <c r="C64" s="151"/>
      <c r="D64" s="152" t="s">
        <v>106</v>
      </c>
      <c r="E64" s="153"/>
      <c r="F64" s="153"/>
      <c r="G64" s="153"/>
      <c r="H64" s="153"/>
      <c r="I64" s="154"/>
      <c r="J64" s="155">
        <f>J112</f>
        <v>0</v>
      </c>
      <c r="K64" s="151"/>
      <c r="L64" s="156"/>
    </row>
    <row r="65" spans="1:31" s="10" customFormat="1" ht="19.899999999999999" customHeight="1" x14ac:dyDescent="0.2">
      <c r="B65" s="157"/>
      <c r="C65" s="96"/>
      <c r="D65" s="158" t="s">
        <v>107</v>
      </c>
      <c r="E65" s="159"/>
      <c r="F65" s="159"/>
      <c r="G65" s="159"/>
      <c r="H65" s="159"/>
      <c r="I65" s="160"/>
      <c r="J65" s="161">
        <f>J113</f>
        <v>0</v>
      </c>
      <c r="K65" s="96"/>
      <c r="L65" s="162"/>
    </row>
    <row r="66" spans="1:31" s="9" customFormat="1" ht="24.95" customHeight="1" x14ac:dyDescent="0.2">
      <c r="B66" s="150"/>
      <c r="C66" s="151"/>
      <c r="D66" s="152" t="s">
        <v>108</v>
      </c>
      <c r="E66" s="153"/>
      <c r="F66" s="153"/>
      <c r="G66" s="153"/>
      <c r="H66" s="153"/>
      <c r="I66" s="154"/>
      <c r="J66" s="155">
        <f>J187</f>
        <v>0</v>
      </c>
      <c r="K66" s="151"/>
      <c r="L66" s="156"/>
    </row>
    <row r="67" spans="1:31" s="2" customFormat="1" ht="21.75" customHeight="1" x14ac:dyDescent="0.2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 x14ac:dyDescent="0.2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 x14ac:dyDescent="0.2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 x14ac:dyDescent="0.2">
      <c r="A73" s="33"/>
      <c r="B73" s="34"/>
      <c r="C73" s="22" t="s">
        <v>109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 x14ac:dyDescent="0.2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 x14ac:dyDescent="0.2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 x14ac:dyDescent="0.2">
      <c r="A76" s="33"/>
      <c r="B76" s="34"/>
      <c r="C76" s="35"/>
      <c r="D76" s="35"/>
      <c r="E76" s="366" t="str">
        <f>E7</f>
        <v>Oprava trati v úseku Nemanice 1 - Chotýčany</v>
      </c>
      <c r="F76" s="367"/>
      <c r="G76" s="367"/>
      <c r="H76" s="367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 x14ac:dyDescent="0.2">
      <c r="B77" s="20"/>
      <c r="C77" s="28" t="s">
        <v>98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6.5" customHeight="1" x14ac:dyDescent="0.2">
      <c r="A78" s="33"/>
      <c r="B78" s="34"/>
      <c r="C78" s="35"/>
      <c r="D78" s="35"/>
      <c r="E78" s="366" t="s">
        <v>99</v>
      </c>
      <c r="F78" s="365"/>
      <c r="G78" s="365"/>
      <c r="H78" s="36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 x14ac:dyDescent="0.2">
      <c r="A79" s="33"/>
      <c r="B79" s="34"/>
      <c r="C79" s="28" t="s">
        <v>100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 x14ac:dyDescent="0.2">
      <c r="A80" s="33"/>
      <c r="B80" s="34"/>
      <c r="C80" s="35"/>
      <c r="D80" s="35"/>
      <c r="E80" s="345" t="str">
        <f>E11</f>
        <v>SO 1.1 - Železniční svršek</v>
      </c>
      <c r="F80" s="365"/>
      <c r="G80" s="365"/>
      <c r="H80" s="365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 x14ac:dyDescent="0.2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 x14ac:dyDescent="0.2">
      <c r="A82" s="33"/>
      <c r="B82" s="34"/>
      <c r="C82" s="28" t="s">
        <v>22</v>
      </c>
      <c r="D82" s="35"/>
      <c r="E82" s="35"/>
      <c r="F82" s="26" t="str">
        <f>F14</f>
        <v>trať 220 dle JŘ, TÚ Hluboká n/Vlt. Zám.- Chotýčany</v>
      </c>
      <c r="G82" s="35"/>
      <c r="H82" s="35"/>
      <c r="I82" s="116" t="s">
        <v>24</v>
      </c>
      <c r="J82" s="58" t="str">
        <f>IF(J14="","",J14)</f>
        <v>12. 2. 2020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 x14ac:dyDescent="0.2">
      <c r="A84" s="33"/>
      <c r="B84" s="34"/>
      <c r="C84" s="28" t="s">
        <v>26</v>
      </c>
      <c r="D84" s="35"/>
      <c r="E84" s="35"/>
      <c r="F84" s="26" t="str">
        <f>E17</f>
        <v xml:space="preserve">Správa železnic, s. o., OŘ Plzeň </v>
      </c>
      <c r="G84" s="35"/>
      <c r="H84" s="35"/>
      <c r="I84" s="116" t="s">
        <v>34</v>
      </c>
      <c r="J84" s="31" t="str">
        <f>E23</f>
        <v xml:space="preserve"> 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 x14ac:dyDescent="0.2">
      <c r="A85" s="33"/>
      <c r="B85" s="34"/>
      <c r="C85" s="28" t="s">
        <v>32</v>
      </c>
      <c r="D85" s="35"/>
      <c r="E85" s="35"/>
      <c r="F85" s="26" t="str">
        <f>IF(E20="","",E20)</f>
        <v>Vyplň údaj</v>
      </c>
      <c r="G85" s="35"/>
      <c r="H85" s="35"/>
      <c r="I85" s="116" t="s">
        <v>38</v>
      </c>
      <c r="J85" s="31" t="str">
        <f>E26</f>
        <v>Libor Brabenec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 x14ac:dyDescent="0.2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 x14ac:dyDescent="0.2">
      <c r="A87" s="163"/>
      <c r="B87" s="164"/>
      <c r="C87" s="165" t="s">
        <v>110</v>
      </c>
      <c r="D87" s="166" t="s">
        <v>61</v>
      </c>
      <c r="E87" s="166" t="s">
        <v>57</v>
      </c>
      <c r="F87" s="166" t="s">
        <v>58</v>
      </c>
      <c r="G87" s="166" t="s">
        <v>111</v>
      </c>
      <c r="H87" s="166" t="s">
        <v>112</v>
      </c>
      <c r="I87" s="167" t="s">
        <v>113</v>
      </c>
      <c r="J87" s="166" t="s">
        <v>104</v>
      </c>
      <c r="K87" s="168" t="s">
        <v>114</v>
      </c>
      <c r="L87" s="169"/>
      <c r="M87" s="67" t="s">
        <v>35</v>
      </c>
      <c r="N87" s="68" t="s">
        <v>46</v>
      </c>
      <c r="O87" s="68" t="s">
        <v>115</v>
      </c>
      <c r="P87" s="68" t="s">
        <v>116</v>
      </c>
      <c r="Q87" s="68" t="s">
        <v>117</v>
      </c>
      <c r="R87" s="68" t="s">
        <v>118</v>
      </c>
      <c r="S87" s="68" t="s">
        <v>119</v>
      </c>
      <c r="T87" s="69" t="s">
        <v>120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9" customHeight="1" x14ac:dyDescent="0.25">
      <c r="A88" s="33"/>
      <c r="B88" s="34"/>
      <c r="C88" s="74" t="s">
        <v>121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P89+SUM(P90:P112)+P187</f>
        <v>0</v>
      </c>
      <c r="Q88" s="71"/>
      <c r="R88" s="172">
        <f>R89+SUM(R90:R112)+R187</f>
        <v>170.70012000000003</v>
      </c>
      <c r="S88" s="71"/>
      <c r="T88" s="173">
        <f>T89+SUM(T90:T112)+T187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75</v>
      </c>
      <c r="AU88" s="16" t="s">
        <v>105</v>
      </c>
      <c r="BK88" s="174">
        <f>BK89+SUM(BK90:BK112)+BK187</f>
        <v>0</v>
      </c>
    </row>
    <row r="89" spans="1:65" s="2" customFormat="1" ht="24" customHeight="1" x14ac:dyDescent="0.2">
      <c r="A89" s="33"/>
      <c r="B89" s="34"/>
      <c r="C89" s="175" t="s">
        <v>83</v>
      </c>
      <c r="D89" s="175" t="s">
        <v>122</v>
      </c>
      <c r="E89" s="176" t="s">
        <v>123</v>
      </c>
      <c r="F89" s="177" t="s">
        <v>124</v>
      </c>
      <c r="G89" s="178" t="s">
        <v>125</v>
      </c>
      <c r="H89" s="179">
        <v>17798</v>
      </c>
      <c r="I89" s="180"/>
      <c r="J89" s="181">
        <f>ROUND(I89*H89,2)</f>
        <v>0</v>
      </c>
      <c r="K89" s="177" t="s">
        <v>126</v>
      </c>
      <c r="L89" s="182"/>
      <c r="M89" s="183" t="s">
        <v>35</v>
      </c>
      <c r="N89" s="184" t="s">
        <v>47</v>
      </c>
      <c r="O89" s="63"/>
      <c r="P89" s="185">
        <f>O89*H89</f>
        <v>0</v>
      </c>
      <c r="Q89" s="185">
        <v>1.8000000000000001E-4</v>
      </c>
      <c r="R89" s="185">
        <f>Q89*H89</f>
        <v>3.20364</v>
      </c>
      <c r="S89" s="185">
        <v>0</v>
      </c>
      <c r="T89" s="18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7" t="s">
        <v>127</v>
      </c>
      <c r="AT89" s="187" t="s">
        <v>122</v>
      </c>
      <c r="AU89" s="187" t="s">
        <v>76</v>
      </c>
      <c r="AY89" s="16" t="s">
        <v>128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6" t="s">
        <v>83</v>
      </c>
      <c r="BK89" s="188">
        <f>ROUND(I89*H89,2)</f>
        <v>0</v>
      </c>
      <c r="BL89" s="16" t="s">
        <v>129</v>
      </c>
      <c r="BM89" s="187" t="s">
        <v>130</v>
      </c>
    </row>
    <row r="90" spans="1:65" s="12" customFormat="1" x14ac:dyDescent="0.2">
      <c r="B90" s="189"/>
      <c r="C90" s="190"/>
      <c r="D90" s="191" t="s">
        <v>131</v>
      </c>
      <c r="E90" s="192" t="s">
        <v>35</v>
      </c>
      <c r="F90" s="193" t="s">
        <v>132</v>
      </c>
      <c r="G90" s="190"/>
      <c r="H90" s="194">
        <v>17798</v>
      </c>
      <c r="I90" s="195"/>
      <c r="J90" s="190"/>
      <c r="K90" s="190"/>
      <c r="L90" s="196"/>
      <c r="M90" s="197"/>
      <c r="N90" s="198"/>
      <c r="O90" s="198"/>
      <c r="P90" s="198"/>
      <c r="Q90" s="198"/>
      <c r="R90" s="198"/>
      <c r="S90" s="198"/>
      <c r="T90" s="199"/>
      <c r="AT90" s="200" t="s">
        <v>131</v>
      </c>
      <c r="AU90" s="200" t="s">
        <v>76</v>
      </c>
      <c r="AV90" s="12" t="s">
        <v>85</v>
      </c>
      <c r="AW90" s="12" t="s">
        <v>37</v>
      </c>
      <c r="AX90" s="12" t="s">
        <v>83</v>
      </c>
      <c r="AY90" s="200" t="s">
        <v>128</v>
      </c>
    </row>
    <row r="91" spans="1:65" s="2" customFormat="1" ht="24" customHeight="1" x14ac:dyDescent="0.2">
      <c r="A91" s="33"/>
      <c r="B91" s="34"/>
      <c r="C91" s="175" t="s">
        <v>85</v>
      </c>
      <c r="D91" s="175" t="s">
        <v>122</v>
      </c>
      <c r="E91" s="176" t="s">
        <v>133</v>
      </c>
      <c r="F91" s="177" t="s">
        <v>134</v>
      </c>
      <c r="G91" s="178" t="s">
        <v>125</v>
      </c>
      <c r="H91" s="179">
        <v>1780</v>
      </c>
      <c r="I91" s="180"/>
      <c r="J91" s="181">
        <f>ROUND(I91*H91,2)</f>
        <v>0</v>
      </c>
      <c r="K91" s="177" t="s">
        <v>126</v>
      </c>
      <c r="L91" s="182"/>
      <c r="M91" s="183" t="s">
        <v>35</v>
      </c>
      <c r="N91" s="184" t="s">
        <v>47</v>
      </c>
      <c r="O91" s="63"/>
      <c r="P91" s="185">
        <f>O91*H91</f>
        <v>0</v>
      </c>
      <c r="Q91" s="185">
        <v>4.6999999999999999E-4</v>
      </c>
      <c r="R91" s="185">
        <f>Q91*H91</f>
        <v>0.83660000000000001</v>
      </c>
      <c r="S91" s="185">
        <v>0</v>
      </c>
      <c r="T91" s="18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7" t="s">
        <v>127</v>
      </c>
      <c r="AT91" s="187" t="s">
        <v>122</v>
      </c>
      <c r="AU91" s="187" t="s">
        <v>76</v>
      </c>
      <c r="AY91" s="16" t="s">
        <v>128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6" t="s">
        <v>83</v>
      </c>
      <c r="BK91" s="188">
        <f>ROUND(I91*H91,2)</f>
        <v>0</v>
      </c>
      <c r="BL91" s="16" t="s">
        <v>129</v>
      </c>
      <c r="BM91" s="187" t="s">
        <v>135</v>
      </c>
    </row>
    <row r="92" spans="1:65" s="12" customFormat="1" x14ac:dyDescent="0.2">
      <c r="B92" s="189"/>
      <c r="C92" s="190"/>
      <c r="D92" s="191" t="s">
        <v>131</v>
      </c>
      <c r="E92" s="192" t="s">
        <v>35</v>
      </c>
      <c r="F92" s="193" t="s">
        <v>136</v>
      </c>
      <c r="G92" s="190"/>
      <c r="H92" s="194">
        <v>1780</v>
      </c>
      <c r="I92" s="195"/>
      <c r="J92" s="190"/>
      <c r="K92" s="190"/>
      <c r="L92" s="196"/>
      <c r="M92" s="197"/>
      <c r="N92" s="198"/>
      <c r="O92" s="198"/>
      <c r="P92" s="198"/>
      <c r="Q92" s="198"/>
      <c r="R92" s="198"/>
      <c r="S92" s="198"/>
      <c r="T92" s="199"/>
      <c r="AT92" s="200" t="s">
        <v>131</v>
      </c>
      <c r="AU92" s="200" t="s">
        <v>76</v>
      </c>
      <c r="AV92" s="12" t="s">
        <v>85</v>
      </c>
      <c r="AW92" s="12" t="s">
        <v>37</v>
      </c>
      <c r="AX92" s="12" t="s">
        <v>83</v>
      </c>
      <c r="AY92" s="200" t="s">
        <v>128</v>
      </c>
    </row>
    <row r="93" spans="1:65" s="2" customFormat="1" ht="24" customHeight="1" x14ac:dyDescent="0.2">
      <c r="A93" s="33"/>
      <c r="B93" s="34"/>
      <c r="C93" s="175" t="s">
        <v>137</v>
      </c>
      <c r="D93" s="175" t="s">
        <v>122</v>
      </c>
      <c r="E93" s="176" t="s">
        <v>138</v>
      </c>
      <c r="F93" s="177" t="s">
        <v>139</v>
      </c>
      <c r="G93" s="178" t="s">
        <v>125</v>
      </c>
      <c r="H93" s="179">
        <v>1780</v>
      </c>
      <c r="I93" s="180"/>
      <c r="J93" s="181">
        <f>ROUND(I93*H93,2)</f>
        <v>0</v>
      </c>
      <c r="K93" s="177" t="s">
        <v>126</v>
      </c>
      <c r="L93" s="182"/>
      <c r="M93" s="183" t="s">
        <v>35</v>
      </c>
      <c r="N93" s="184" t="s">
        <v>47</v>
      </c>
      <c r="O93" s="63"/>
      <c r="P93" s="185">
        <f>O93*H93</f>
        <v>0</v>
      </c>
      <c r="Q93" s="185">
        <v>4.0000000000000003E-5</v>
      </c>
      <c r="R93" s="185">
        <f>Q93*H93</f>
        <v>7.1199999999999999E-2</v>
      </c>
      <c r="S93" s="185">
        <v>0</v>
      </c>
      <c r="T93" s="18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7" t="s">
        <v>127</v>
      </c>
      <c r="AT93" s="187" t="s">
        <v>122</v>
      </c>
      <c r="AU93" s="187" t="s">
        <v>76</v>
      </c>
      <c r="AY93" s="16" t="s">
        <v>128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6" t="s">
        <v>83</v>
      </c>
      <c r="BK93" s="188">
        <f>ROUND(I93*H93,2)</f>
        <v>0</v>
      </c>
      <c r="BL93" s="16" t="s">
        <v>129</v>
      </c>
      <c r="BM93" s="187" t="s">
        <v>140</v>
      </c>
    </row>
    <row r="94" spans="1:65" s="12" customFormat="1" x14ac:dyDescent="0.2">
      <c r="B94" s="189"/>
      <c r="C94" s="190"/>
      <c r="D94" s="191" t="s">
        <v>131</v>
      </c>
      <c r="E94" s="192" t="s">
        <v>35</v>
      </c>
      <c r="F94" s="193" t="s">
        <v>136</v>
      </c>
      <c r="G94" s="190"/>
      <c r="H94" s="194">
        <v>1780</v>
      </c>
      <c r="I94" s="195"/>
      <c r="J94" s="190"/>
      <c r="K94" s="190"/>
      <c r="L94" s="196"/>
      <c r="M94" s="197"/>
      <c r="N94" s="198"/>
      <c r="O94" s="198"/>
      <c r="P94" s="198"/>
      <c r="Q94" s="198"/>
      <c r="R94" s="198"/>
      <c r="S94" s="198"/>
      <c r="T94" s="199"/>
      <c r="AT94" s="200" t="s">
        <v>131</v>
      </c>
      <c r="AU94" s="200" t="s">
        <v>76</v>
      </c>
      <c r="AV94" s="12" t="s">
        <v>85</v>
      </c>
      <c r="AW94" s="12" t="s">
        <v>37</v>
      </c>
      <c r="AX94" s="12" t="s">
        <v>83</v>
      </c>
      <c r="AY94" s="200" t="s">
        <v>128</v>
      </c>
    </row>
    <row r="95" spans="1:65" s="2" customFormat="1" ht="24" customHeight="1" x14ac:dyDescent="0.2">
      <c r="A95" s="33"/>
      <c r="B95" s="34"/>
      <c r="C95" s="175" t="s">
        <v>129</v>
      </c>
      <c r="D95" s="175" t="s">
        <v>122</v>
      </c>
      <c r="E95" s="176" t="s">
        <v>141</v>
      </c>
      <c r="F95" s="177" t="s">
        <v>142</v>
      </c>
      <c r="G95" s="178" t="s">
        <v>125</v>
      </c>
      <c r="H95" s="179">
        <v>1780</v>
      </c>
      <c r="I95" s="180"/>
      <c r="J95" s="181">
        <f>ROUND(I95*H95,2)</f>
        <v>0</v>
      </c>
      <c r="K95" s="177" t="s">
        <v>126</v>
      </c>
      <c r="L95" s="182"/>
      <c r="M95" s="183" t="s">
        <v>35</v>
      </c>
      <c r="N95" s="184" t="s">
        <v>47</v>
      </c>
      <c r="O95" s="63"/>
      <c r="P95" s="185">
        <f>O95*H95</f>
        <v>0</v>
      </c>
      <c r="Q95" s="185">
        <v>1.6000000000000001E-4</v>
      </c>
      <c r="R95" s="185">
        <f>Q95*H95</f>
        <v>0.2848</v>
      </c>
      <c r="S95" s="185">
        <v>0</v>
      </c>
      <c r="T95" s="18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7" t="s">
        <v>127</v>
      </c>
      <c r="AT95" s="187" t="s">
        <v>122</v>
      </c>
      <c r="AU95" s="187" t="s">
        <v>76</v>
      </c>
      <c r="AY95" s="16" t="s">
        <v>128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6" t="s">
        <v>83</v>
      </c>
      <c r="BK95" s="188">
        <f>ROUND(I95*H95,2)</f>
        <v>0</v>
      </c>
      <c r="BL95" s="16" t="s">
        <v>129</v>
      </c>
      <c r="BM95" s="187" t="s">
        <v>143</v>
      </c>
    </row>
    <row r="96" spans="1:65" s="12" customFormat="1" x14ac:dyDescent="0.2">
      <c r="B96" s="189"/>
      <c r="C96" s="190"/>
      <c r="D96" s="191" t="s">
        <v>131</v>
      </c>
      <c r="E96" s="192" t="s">
        <v>35</v>
      </c>
      <c r="F96" s="193" t="s">
        <v>136</v>
      </c>
      <c r="G96" s="190"/>
      <c r="H96" s="194">
        <v>1780</v>
      </c>
      <c r="I96" s="195"/>
      <c r="J96" s="190"/>
      <c r="K96" s="190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131</v>
      </c>
      <c r="AU96" s="200" t="s">
        <v>76</v>
      </c>
      <c r="AV96" s="12" t="s">
        <v>85</v>
      </c>
      <c r="AW96" s="12" t="s">
        <v>37</v>
      </c>
      <c r="AX96" s="12" t="s">
        <v>83</v>
      </c>
      <c r="AY96" s="200" t="s">
        <v>128</v>
      </c>
    </row>
    <row r="97" spans="1:65" s="2" customFormat="1" ht="24" customHeight="1" x14ac:dyDescent="0.2">
      <c r="A97" s="33"/>
      <c r="B97" s="34"/>
      <c r="C97" s="175" t="s">
        <v>144</v>
      </c>
      <c r="D97" s="175" t="s">
        <v>122</v>
      </c>
      <c r="E97" s="176" t="s">
        <v>145</v>
      </c>
      <c r="F97" s="177" t="s">
        <v>146</v>
      </c>
      <c r="G97" s="178" t="s">
        <v>125</v>
      </c>
      <c r="H97" s="179">
        <v>56</v>
      </c>
      <c r="I97" s="180"/>
      <c r="J97" s="181">
        <f>ROUND(I97*H97,2)</f>
        <v>0</v>
      </c>
      <c r="K97" s="177" t="s">
        <v>126</v>
      </c>
      <c r="L97" s="182"/>
      <c r="M97" s="183" t="s">
        <v>35</v>
      </c>
      <c r="N97" s="184" t="s">
        <v>47</v>
      </c>
      <c r="O97" s="63"/>
      <c r="P97" s="185">
        <f>O97*H97</f>
        <v>0</v>
      </c>
      <c r="Q97" s="185">
        <v>1.23E-3</v>
      </c>
      <c r="R97" s="185">
        <f>Q97*H97</f>
        <v>6.8879999999999997E-2</v>
      </c>
      <c r="S97" s="185">
        <v>0</v>
      </c>
      <c r="T97" s="18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7" t="s">
        <v>127</v>
      </c>
      <c r="AT97" s="187" t="s">
        <v>122</v>
      </c>
      <c r="AU97" s="187" t="s">
        <v>76</v>
      </c>
      <c r="AY97" s="16" t="s">
        <v>128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6" t="s">
        <v>83</v>
      </c>
      <c r="BK97" s="188">
        <f>ROUND(I97*H97,2)</f>
        <v>0</v>
      </c>
      <c r="BL97" s="16" t="s">
        <v>129</v>
      </c>
      <c r="BM97" s="187" t="s">
        <v>147</v>
      </c>
    </row>
    <row r="98" spans="1:65" s="2" customFormat="1" ht="19.5" x14ac:dyDescent="0.2">
      <c r="A98" s="33"/>
      <c r="B98" s="34"/>
      <c r="C98" s="35"/>
      <c r="D98" s="191" t="s">
        <v>148</v>
      </c>
      <c r="E98" s="35"/>
      <c r="F98" s="201" t="s">
        <v>149</v>
      </c>
      <c r="G98" s="35"/>
      <c r="H98" s="35"/>
      <c r="I98" s="114"/>
      <c r="J98" s="35"/>
      <c r="K98" s="35"/>
      <c r="L98" s="38"/>
      <c r="M98" s="202"/>
      <c r="N98" s="203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148</v>
      </c>
      <c r="AU98" s="16" t="s">
        <v>76</v>
      </c>
    </row>
    <row r="99" spans="1:65" s="12" customFormat="1" x14ac:dyDescent="0.2">
      <c r="B99" s="189"/>
      <c r="C99" s="190"/>
      <c r="D99" s="191" t="s">
        <v>131</v>
      </c>
      <c r="E99" s="192" t="s">
        <v>35</v>
      </c>
      <c r="F99" s="193" t="s">
        <v>150</v>
      </c>
      <c r="G99" s="190"/>
      <c r="H99" s="194">
        <v>56</v>
      </c>
      <c r="I99" s="195"/>
      <c r="J99" s="190"/>
      <c r="K99" s="190"/>
      <c r="L99" s="196"/>
      <c r="M99" s="197"/>
      <c r="N99" s="198"/>
      <c r="O99" s="198"/>
      <c r="P99" s="198"/>
      <c r="Q99" s="198"/>
      <c r="R99" s="198"/>
      <c r="S99" s="198"/>
      <c r="T99" s="199"/>
      <c r="AT99" s="200" t="s">
        <v>131</v>
      </c>
      <c r="AU99" s="200" t="s">
        <v>76</v>
      </c>
      <c r="AV99" s="12" t="s">
        <v>85</v>
      </c>
      <c r="AW99" s="12" t="s">
        <v>37</v>
      </c>
      <c r="AX99" s="12" t="s">
        <v>83</v>
      </c>
      <c r="AY99" s="200" t="s">
        <v>128</v>
      </c>
    </row>
    <row r="100" spans="1:65" s="2" customFormat="1" ht="24" customHeight="1" x14ac:dyDescent="0.2">
      <c r="A100" s="33"/>
      <c r="B100" s="34"/>
      <c r="C100" s="175" t="s">
        <v>151</v>
      </c>
      <c r="D100" s="175" t="s">
        <v>122</v>
      </c>
      <c r="E100" s="176" t="s">
        <v>152</v>
      </c>
      <c r="F100" s="177" t="s">
        <v>153</v>
      </c>
      <c r="G100" s="178" t="s">
        <v>154</v>
      </c>
      <c r="H100" s="179">
        <v>162</v>
      </c>
      <c r="I100" s="180"/>
      <c r="J100" s="181">
        <f>ROUND(I100*H100,2)</f>
        <v>0</v>
      </c>
      <c r="K100" s="177" t="s">
        <v>126</v>
      </c>
      <c r="L100" s="182"/>
      <c r="M100" s="183" t="s">
        <v>35</v>
      </c>
      <c r="N100" s="184" t="s">
        <v>47</v>
      </c>
      <c r="O100" s="63"/>
      <c r="P100" s="185">
        <f>O100*H100</f>
        <v>0</v>
      </c>
      <c r="Q100" s="185">
        <v>1</v>
      </c>
      <c r="R100" s="185">
        <f>Q100*H100</f>
        <v>162</v>
      </c>
      <c r="S100" s="185">
        <v>0</v>
      </c>
      <c r="T100" s="186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7" t="s">
        <v>127</v>
      </c>
      <c r="AT100" s="187" t="s">
        <v>122</v>
      </c>
      <c r="AU100" s="187" t="s">
        <v>76</v>
      </c>
      <c r="AY100" s="16" t="s">
        <v>128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6" t="s">
        <v>83</v>
      </c>
      <c r="BK100" s="188">
        <f>ROUND(I100*H100,2)</f>
        <v>0</v>
      </c>
      <c r="BL100" s="16" t="s">
        <v>129</v>
      </c>
      <c r="BM100" s="187" t="s">
        <v>155</v>
      </c>
    </row>
    <row r="101" spans="1:65" s="2" customFormat="1" ht="19.5" x14ac:dyDescent="0.2">
      <c r="A101" s="33"/>
      <c r="B101" s="34"/>
      <c r="C101" s="35"/>
      <c r="D101" s="191" t="s">
        <v>148</v>
      </c>
      <c r="E101" s="35"/>
      <c r="F101" s="201" t="s">
        <v>156</v>
      </c>
      <c r="G101" s="35"/>
      <c r="H101" s="35"/>
      <c r="I101" s="114"/>
      <c r="J101" s="35"/>
      <c r="K101" s="35"/>
      <c r="L101" s="38"/>
      <c r="M101" s="202"/>
      <c r="N101" s="203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148</v>
      </c>
      <c r="AU101" s="16" t="s">
        <v>76</v>
      </c>
    </row>
    <row r="102" spans="1:65" s="12" customFormat="1" x14ac:dyDescent="0.2">
      <c r="B102" s="189"/>
      <c r="C102" s="190"/>
      <c r="D102" s="191" t="s">
        <v>131</v>
      </c>
      <c r="E102" s="192" t="s">
        <v>35</v>
      </c>
      <c r="F102" s="193" t="s">
        <v>157</v>
      </c>
      <c r="G102" s="190"/>
      <c r="H102" s="194">
        <v>162</v>
      </c>
      <c r="I102" s="195"/>
      <c r="J102" s="190"/>
      <c r="K102" s="190"/>
      <c r="L102" s="196"/>
      <c r="M102" s="197"/>
      <c r="N102" s="198"/>
      <c r="O102" s="198"/>
      <c r="P102" s="198"/>
      <c r="Q102" s="198"/>
      <c r="R102" s="198"/>
      <c r="S102" s="198"/>
      <c r="T102" s="199"/>
      <c r="AT102" s="200" t="s">
        <v>131</v>
      </c>
      <c r="AU102" s="200" t="s">
        <v>76</v>
      </c>
      <c r="AV102" s="12" t="s">
        <v>85</v>
      </c>
      <c r="AW102" s="12" t="s">
        <v>37</v>
      </c>
      <c r="AX102" s="12" t="s">
        <v>83</v>
      </c>
      <c r="AY102" s="200" t="s">
        <v>128</v>
      </c>
    </row>
    <row r="103" spans="1:65" s="2" customFormat="1" ht="24" customHeight="1" x14ac:dyDescent="0.2">
      <c r="A103" s="33"/>
      <c r="B103" s="34"/>
      <c r="C103" s="175" t="s">
        <v>158</v>
      </c>
      <c r="D103" s="175" t="s">
        <v>122</v>
      </c>
      <c r="E103" s="176" t="s">
        <v>159</v>
      </c>
      <c r="F103" s="177" t="s">
        <v>160</v>
      </c>
      <c r="G103" s="178" t="s">
        <v>154</v>
      </c>
      <c r="H103" s="179">
        <v>2.31</v>
      </c>
      <c r="I103" s="180"/>
      <c r="J103" s="181">
        <f>ROUND(I103*H103,2)</f>
        <v>0</v>
      </c>
      <c r="K103" s="177" t="s">
        <v>126</v>
      </c>
      <c r="L103" s="182"/>
      <c r="M103" s="183" t="s">
        <v>35</v>
      </c>
      <c r="N103" s="184" t="s">
        <v>47</v>
      </c>
      <c r="O103" s="63"/>
      <c r="P103" s="185">
        <f>O103*H103</f>
        <v>0</v>
      </c>
      <c r="Q103" s="185">
        <v>1</v>
      </c>
      <c r="R103" s="185">
        <f>Q103*H103</f>
        <v>2.31</v>
      </c>
      <c r="S103" s="185">
        <v>0</v>
      </c>
      <c r="T103" s="186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7" t="s">
        <v>127</v>
      </c>
      <c r="AT103" s="187" t="s">
        <v>122</v>
      </c>
      <c r="AU103" s="187" t="s">
        <v>76</v>
      </c>
      <c r="AY103" s="16" t="s">
        <v>128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6" t="s">
        <v>83</v>
      </c>
      <c r="BK103" s="188">
        <f>ROUND(I103*H103,2)</f>
        <v>0</v>
      </c>
      <c r="BL103" s="16" t="s">
        <v>129</v>
      </c>
      <c r="BM103" s="187" t="s">
        <v>161</v>
      </c>
    </row>
    <row r="104" spans="1:65" s="2" customFormat="1" ht="48.75" x14ac:dyDescent="0.2">
      <c r="A104" s="33"/>
      <c r="B104" s="34"/>
      <c r="C104" s="35"/>
      <c r="D104" s="191" t="s">
        <v>148</v>
      </c>
      <c r="E104" s="35"/>
      <c r="F104" s="201" t="s">
        <v>162</v>
      </c>
      <c r="G104" s="35"/>
      <c r="H104" s="35"/>
      <c r="I104" s="114"/>
      <c r="J104" s="35"/>
      <c r="K104" s="35"/>
      <c r="L104" s="38"/>
      <c r="M104" s="202"/>
      <c r="N104" s="203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148</v>
      </c>
      <c r="AU104" s="16" t="s">
        <v>76</v>
      </c>
    </row>
    <row r="105" spans="1:65" s="12" customFormat="1" x14ac:dyDescent="0.2">
      <c r="B105" s="189"/>
      <c r="C105" s="190"/>
      <c r="D105" s="191" t="s">
        <v>131</v>
      </c>
      <c r="E105" s="192" t="s">
        <v>35</v>
      </c>
      <c r="F105" s="193" t="s">
        <v>163</v>
      </c>
      <c r="G105" s="190"/>
      <c r="H105" s="194">
        <v>2.31</v>
      </c>
      <c r="I105" s="195"/>
      <c r="J105" s="190"/>
      <c r="K105" s="190"/>
      <c r="L105" s="196"/>
      <c r="M105" s="197"/>
      <c r="N105" s="198"/>
      <c r="O105" s="198"/>
      <c r="P105" s="198"/>
      <c r="Q105" s="198"/>
      <c r="R105" s="198"/>
      <c r="S105" s="198"/>
      <c r="T105" s="199"/>
      <c r="AT105" s="200" t="s">
        <v>131</v>
      </c>
      <c r="AU105" s="200" t="s">
        <v>76</v>
      </c>
      <c r="AV105" s="12" t="s">
        <v>85</v>
      </c>
      <c r="AW105" s="12" t="s">
        <v>37</v>
      </c>
      <c r="AX105" s="12" t="s">
        <v>83</v>
      </c>
      <c r="AY105" s="200" t="s">
        <v>128</v>
      </c>
    </row>
    <row r="106" spans="1:65" s="2" customFormat="1" ht="24" customHeight="1" x14ac:dyDescent="0.2">
      <c r="A106" s="33"/>
      <c r="B106" s="34"/>
      <c r="C106" s="175" t="s">
        <v>127</v>
      </c>
      <c r="D106" s="175" t="s">
        <v>122</v>
      </c>
      <c r="E106" s="176" t="s">
        <v>164</v>
      </c>
      <c r="F106" s="177" t="s">
        <v>165</v>
      </c>
      <c r="G106" s="178" t="s">
        <v>154</v>
      </c>
      <c r="H106" s="179">
        <v>1.925</v>
      </c>
      <c r="I106" s="180"/>
      <c r="J106" s="181">
        <f>ROUND(I106*H106,2)</f>
        <v>0</v>
      </c>
      <c r="K106" s="177" t="s">
        <v>126</v>
      </c>
      <c r="L106" s="182"/>
      <c r="M106" s="183" t="s">
        <v>35</v>
      </c>
      <c r="N106" s="184" t="s">
        <v>47</v>
      </c>
      <c r="O106" s="63"/>
      <c r="P106" s="185">
        <f>O106*H106</f>
        <v>0</v>
      </c>
      <c r="Q106" s="185">
        <v>1</v>
      </c>
      <c r="R106" s="185">
        <f>Q106*H106</f>
        <v>1.925</v>
      </c>
      <c r="S106" s="185">
        <v>0</v>
      </c>
      <c r="T106" s="186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7" t="s">
        <v>127</v>
      </c>
      <c r="AT106" s="187" t="s">
        <v>122</v>
      </c>
      <c r="AU106" s="187" t="s">
        <v>76</v>
      </c>
      <c r="AY106" s="16" t="s">
        <v>128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6" t="s">
        <v>83</v>
      </c>
      <c r="BK106" s="188">
        <f>ROUND(I106*H106,2)</f>
        <v>0</v>
      </c>
      <c r="BL106" s="16" t="s">
        <v>129</v>
      </c>
      <c r="BM106" s="187" t="s">
        <v>166</v>
      </c>
    </row>
    <row r="107" spans="1:65" s="2" customFormat="1" ht="48.75" x14ac:dyDescent="0.2">
      <c r="A107" s="33"/>
      <c r="B107" s="34"/>
      <c r="C107" s="35"/>
      <c r="D107" s="191" t="s">
        <v>148</v>
      </c>
      <c r="E107" s="35"/>
      <c r="F107" s="201" t="s">
        <v>162</v>
      </c>
      <c r="G107" s="35"/>
      <c r="H107" s="35"/>
      <c r="I107" s="114"/>
      <c r="J107" s="35"/>
      <c r="K107" s="35"/>
      <c r="L107" s="38"/>
      <c r="M107" s="202"/>
      <c r="N107" s="203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148</v>
      </c>
      <c r="AU107" s="16" t="s">
        <v>76</v>
      </c>
    </row>
    <row r="108" spans="1:65" s="12" customFormat="1" x14ac:dyDescent="0.2">
      <c r="B108" s="189"/>
      <c r="C108" s="190"/>
      <c r="D108" s="191" t="s">
        <v>131</v>
      </c>
      <c r="E108" s="192" t="s">
        <v>35</v>
      </c>
      <c r="F108" s="193" t="s">
        <v>167</v>
      </c>
      <c r="G108" s="190"/>
      <c r="H108" s="194">
        <v>1.925</v>
      </c>
      <c r="I108" s="195"/>
      <c r="J108" s="190"/>
      <c r="K108" s="190"/>
      <c r="L108" s="196"/>
      <c r="M108" s="197"/>
      <c r="N108" s="198"/>
      <c r="O108" s="198"/>
      <c r="P108" s="198"/>
      <c r="Q108" s="198"/>
      <c r="R108" s="198"/>
      <c r="S108" s="198"/>
      <c r="T108" s="199"/>
      <c r="AT108" s="200" t="s">
        <v>131</v>
      </c>
      <c r="AU108" s="200" t="s">
        <v>76</v>
      </c>
      <c r="AV108" s="12" t="s">
        <v>85</v>
      </c>
      <c r="AW108" s="12" t="s">
        <v>37</v>
      </c>
      <c r="AX108" s="12" t="s">
        <v>83</v>
      </c>
      <c r="AY108" s="200" t="s">
        <v>128</v>
      </c>
    </row>
    <row r="109" spans="1:65" s="2" customFormat="1" ht="24" customHeight="1" x14ac:dyDescent="0.2">
      <c r="A109" s="33"/>
      <c r="B109" s="34"/>
      <c r="C109" s="175" t="s">
        <v>168</v>
      </c>
      <c r="D109" s="175" t="s">
        <v>122</v>
      </c>
      <c r="E109" s="176" t="s">
        <v>169</v>
      </c>
      <c r="F109" s="177" t="s">
        <v>170</v>
      </c>
      <c r="G109" s="178" t="s">
        <v>171</v>
      </c>
      <c r="H109" s="179">
        <v>9</v>
      </c>
      <c r="I109" s="180"/>
      <c r="J109" s="181">
        <f>ROUND(I109*H109,2)</f>
        <v>0</v>
      </c>
      <c r="K109" s="177" t="s">
        <v>126</v>
      </c>
      <c r="L109" s="182"/>
      <c r="M109" s="183" t="s">
        <v>35</v>
      </c>
      <c r="N109" s="184" t="s">
        <v>47</v>
      </c>
      <c r="O109" s="63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7" t="s">
        <v>127</v>
      </c>
      <c r="AT109" s="187" t="s">
        <v>122</v>
      </c>
      <c r="AU109" s="187" t="s">
        <v>76</v>
      </c>
      <c r="AY109" s="16" t="s">
        <v>128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6" t="s">
        <v>83</v>
      </c>
      <c r="BK109" s="188">
        <f>ROUND(I109*H109,2)</f>
        <v>0</v>
      </c>
      <c r="BL109" s="16" t="s">
        <v>129</v>
      </c>
      <c r="BM109" s="187" t="s">
        <v>172</v>
      </c>
    </row>
    <row r="110" spans="1:65" s="2" customFormat="1" ht="29.25" x14ac:dyDescent="0.2">
      <c r="A110" s="33"/>
      <c r="B110" s="34"/>
      <c r="C110" s="35"/>
      <c r="D110" s="191" t="s">
        <v>148</v>
      </c>
      <c r="E110" s="35"/>
      <c r="F110" s="201" t="s">
        <v>173</v>
      </c>
      <c r="G110" s="35"/>
      <c r="H110" s="35"/>
      <c r="I110" s="114"/>
      <c r="J110" s="35"/>
      <c r="K110" s="35"/>
      <c r="L110" s="38"/>
      <c r="M110" s="202"/>
      <c r="N110" s="203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148</v>
      </c>
      <c r="AU110" s="16" t="s">
        <v>76</v>
      </c>
    </row>
    <row r="111" spans="1:65" s="12" customFormat="1" x14ac:dyDescent="0.2">
      <c r="B111" s="189"/>
      <c r="C111" s="190"/>
      <c r="D111" s="191" t="s">
        <v>131</v>
      </c>
      <c r="E111" s="192" t="s">
        <v>35</v>
      </c>
      <c r="F111" s="193" t="s">
        <v>174</v>
      </c>
      <c r="G111" s="190"/>
      <c r="H111" s="194">
        <v>9</v>
      </c>
      <c r="I111" s="195"/>
      <c r="J111" s="190"/>
      <c r="K111" s="190"/>
      <c r="L111" s="196"/>
      <c r="M111" s="197"/>
      <c r="N111" s="198"/>
      <c r="O111" s="198"/>
      <c r="P111" s="198"/>
      <c r="Q111" s="198"/>
      <c r="R111" s="198"/>
      <c r="S111" s="198"/>
      <c r="T111" s="199"/>
      <c r="AT111" s="200" t="s">
        <v>131</v>
      </c>
      <c r="AU111" s="200" t="s">
        <v>76</v>
      </c>
      <c r="AV111" s="12" t="s">
        <v>85</v>
      </c>
      <c r="AW111" s="12" t="s">
        <v>37</v>
      </c>
      <c r="AX111" s="12" t="s">
        <v>83</v>
      </c>
      <c r="AY111" s="200" t="s">
        <v>128</v>
      </c>
    </row>
    <row r="112" spans="1:65" s="13" customFormat="1" ht="25.9" customHeight="1" x14ac:dyDescent="0.2">
      <c r="B112" s="204"/>
      <c r="C112" s="205"/>
      <c r="D112" s="206" t="s">
        <v>75</v>
      </c>
      <c r="E112" s="207" t="s">
        <v>175</v>
      </c>
      <c r="F112" s="207" t="s">
        <v>176</v>
      </c>
      <c r="G112" s="205"/>
      <c r="H112" s="205"/>
      <c r="I112" s="208"/>
      <c r="J112" s="209">
        <f>BK112</f>
        <v>0</v>
      </c>
      <c r="K112" s="205"/>
      <c r="L112" s="210"/>
      <c r="M112" s="211"/>
      <c r="N112" s="212"/>
      <c r="O112" s="212"/>
      <c r="P112" s="213">
        <f>P113</f>
        <v>0</v>
      </c>
      <c r="Q112" s="212"/>
      <c r="R112" s="213">
        <f>R113</f>
        <v>0</v>
      </c>
      <c r="S112" s="212"/>
      <c r="T112" s="214">
        <f>T113</f>
        <v>0</v>
      </c>
      <c r="AR112" s="215" t="s">
        <v>83</v>
      </c>
      <c r="AT112" s="216" t="s">
        <v>75</v>
      </c>
      <c r="AU112" s="216" t="s">
        <v>76</v>
      </c>
      <c r="AY112" s="215" t="s">
        <v>128</v>
      </c>
      <c r="BK112" s="217">
        <f>BK113</f>
        <v>0</v>
      </c>
    </row>
    <row r="113" spans="1:65" s="13" customFormat="1" ht="22.9" customHeight="1" x14ac:dyDescent="0.2">
      <c r="B113" s="204"/>
      <c r="C113" s="205"/>
      <c r="D113" s="206" t="s">
        <v>75</v>
      </c>
      <c r="E113" s="218" t="s">
        <v>144</v>
      </c>
      <c r="F113" s="218" t="s">
        <v>177</v>
      </c>
      <c r="G113" s="205"/>
      <c r="H113" s="205"/>
      <c r="I113" s="208"/>
      <c r="J113" s="219">
        <f>BK113</f>
        <v>0</v>
      </c>
      <c r="K113" s="205"/>
      <c r="L113" s="210"/>
      <c r="M113" s="211"/>
      <c r="N113" s="212"/>
      <c r="O113" s="212"/>
      <c r="P113" s="213">
        <f>SUM(P114:P186)</f>
        <v>0</v>
      </c>
      <c r="Q113" s="212"/>
      <c r="R113" s="213">
        <f>SUM(R114:R186)</f>
        <v>0</v>
      </c>
      <c r="S113" s="212"/>
      <c r="T113" s="214">
        <f>SUM(T114:T186)</f>
        <v>0</v>
      </c>
      <c r="AR113" s="215" t="s">
        <v>83</v>
      </c>
      <c r="AT113" s="216" t="s">
        <v>75</v>
      </c>
      <c r="AU113" s="216" t="s">
        <v>83</v>
      </c>
      <c r="AY113" s="215" t="s">
        <v>128</v>
      </c>
      <c r="BK113" s="217">
        <f>SUM(BK114:BK186)</f>
        <v>0</v>
      </c>
    </row>
    <row r="114" spans="1:65" s="2" customFormat="1" ht="60" customHeight="1" x14ac:dyDescent="0.2">
      <c r="A114" s="33"/>
      <c r="B114" s="34"/>
      <c r="C114" s="220" t="s">
        <v>178</v>
      </c>
      <c r="D114" s="220" t="s">
        <v>179</v>
      </c>
      <c r="E114" s="221" t="s">
        <v>180</v>
      </c>
      <c r="F114" s="222" t="s">
        <v>181</v>
      </c>
      <c r="G114" s="223" t="s">
        <v>182</v>
      </c>
      <c r="H114" s="224">
        <v>54</v>
      </c>
      <c r="I114" s="225"/>
      <c r="J114" s="226">
        <f>ROUND(I114*H114,2)</f>
        <v>0</v>
      </c>
      <c r="K114" s="222" t="s">
        <v>126</v>
      </c>
      <c r="L114" s="38"/>
      <c r="M114" s="227" t="s">
        <v>35</v>
      </c>
      <c r="N114" s="228" t="s">
        <v>47</v>
      </c>
      <c r="O114" s="63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7" t="s">
        <v>129</v>
      </c>
      <c r="AT114" s="187" t="s">
        <v>179</v>
      </c>
      <c r="AU114" s="187" t="s">
        <v>85</v>
      </c>
      <c r="AY114" s="16" t="s">
        <v>128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6" t="s">
        <v>83</v>
      </c>
      <c r="BK114" s="188">
        <f>ROUND(I114*H114,2)</f>
        <v>0</v>
      </c>
      <c r="BL114" s="16" t="s">
        <v>129</v>
      </c>
      <c r="BM114" s="187" t="s">
        <v>183</v>
      </c>
    </row>
    <row r="115" spans="1:65" s="2" customFormat="1" ht="48.75" x14ac:dyDescent="0.2">
      <c r="A115" s="33"/>
      <c r="B115" s="34"/>
      <c r="C115" s="35"/>
      <c r="D115" s="191" t="s">
        <v>184</v>
      </c>
      <c r="E115" s="35"/>
      <c r="F115" s="201" t="s">
        <v>185</v>
      </c>
      <c r="G115" s="35"/>
      <c r="H115" s="35"/>
      <c r="I115" s="114"/>
      <c r="J115" s="35"/>
      <c r="K115" s="35"/>
      <c r="L115" s="38"/>
      <c r="M115" s="202"/>
      <c r="N115" s="203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184</v>
      </c>
      <c r="AU115" s="16" t="s">
        <v>85</v>
      </c>
    </row>
    <row r="116" spans="1:65" s="2" customFormat="1" ht="19.5" x14ac:dyDescent="0.2">
      <c r="A116" s="33"/>
      <c r="B116" s="34"/>
      <c r="C116" s="35"/>
      <c r="D116" s="191" t="s">
        <v>148</v>
      </c>
      <c r="E116" s="35"/>
      <c r="F116" s="201" t="s">
        <v>186</v>
      </c>
      <c r="G116" s="35"/>
      <c r="H116" s="35"/>
      <c r="I116" s="114"/>
      <c r="J116" s="35"/>
      <c r="K116" s="35"/>
      <c r="L116" s="38"/>
      <c r="M116" s="202"/>
      <c r="N116" s="203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148</v>
      </c>
      <c r="AU116" s="16" t="s">
        <v>85</v>
      </c>
    </row>
    <row r="117" spans="1:65" s="12" customFormat="1" x14ac:dyDescent="0.2">
      <c r="B117" s="189"/>
      <c r="C117" s="190"/>
      <c r="D117" s="191" t="s">
        <v>131</v>
      </c>
      <c r="E117" s="192" t="s">
        <v>35</v>
      </c>
      <c r="F117" s="193" t="s">
        <v>187</v>
      </c>
      <c r="G117" s="190"/>
      <c r="H117" s="194">
        <v>54</v>
      </c>
      <c r="I117" s="195"/>
      <c r="J117" s="190"/>
      <c r="K117" s="190"/>
      <c r="L117" s="196"/>
      <c r="M117" s="197"/>
      <c r="N117" s="198"/>
      <c r="O117" s="198"/>
      <c r="P117" s="198"/>
      <c r="Q117" s="198"/>
      <c r="R117" s="198"/>
      <c r="S117" s="198"/>
      <c r="T117" s="199"/>
      <c r="AT117" s="200" t="s">
        <v>131</v>
      </c>
      <c r="AU117" s="200" t="s">
        <v>85</v>
      </c>
      <c r="AV117" s="12" t="s">
        <v>85</v>
      </c>
      <c r="AW117" s="12" t="s">
        <v>37</v>
      </c>
      <c r="AX117" s="12" t="s">
        <v>83</v>
      </c>
      <c r="AY117" s="200" t="s">
        <v>128</v>
      </c>
    </row>
    <row r="118" spans="1:65" s="2" customFormat="1" ht="36" customHeight="1" x14ac:dyDescent="0.2">
      <c r="A118" s="33"/>
      <c r="B118" s="34"/>
      <c r="C118" s="220" t="s">
        <v>188</v>
      </c>
      <c r="D118" s="220" t="s">
        <v>179</v>
      </c>
      <c r="E118" s="221" t="s">
        <v>189</v>
      </c>
      <c r="F118" s="222" t="s">
        <v>190</v>
      </c>
      <c r="G118" s="223" t="s">
        <v>191</v>
      </c>
      <c r="H118" s="224">
        <v>108</v>
      </c>
      <c r="I118" s="225"/>
      <c r="J118" s="226">
        <f>ROUND(I118*H118,2)</f>
        <v>0</v>
      </c>
      <c r="K118" s="222" t="s">
        <v>126</v>
      </c>
      <c r="L118" s="38"/>
      <c r="M118" s="227" t="s">
        <v>35</v>
      </c>
      <c r="N118" s="228" t="s">
        <v>47</v>
      </c>
      <c r="O118" s="63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7" t="s">
        <v>129</v>
      </c>
      <c r="AT118" s="187" t="s">
        <v>179</v>
      </c>
      <c r="AU118" s="187" t="s">
        <v>85</v>
      </c>
      <c r="AY118" s="16" t="s">
        <v>128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6" t="s">
        <v>83</v>
      </c>
      <c r="BK118" s="188">
        <f>ROUND(I118*H118,2)</f>
        <v>0</v>
      </c>
      <c r="BL118" s="16" t="s">
        <v>129</v>
      </c>
      <c r="BM118" s="187" t="s">
        <v>192</v>
      </c>
    </row>
    <row r="119" spans="1:65" s="2" customFormat="1" ht="39" x14ac:dyDescent="0.2">
      <c r="A119" s="33"/>
      <c r="B119" s="34"/>
      <c r="C119" s="35"/>
      <c r="D119" s="191" t="s">
        <v>184</v>
      </c>
      <c r="E119" s="35"/>
      <c r="F119" s="201" t="s">
        <v>193</v>
      </c>
      <c r="G119" s="35"/>
      <c r="H119" s="35"/>
      <c r="I119" s="114"/>
      <c r="J119" s="35"/>
      <c r="K119" s="35"/>
      <c r="L119" s="38"/>
      <c r="M119" s="202"/>
      <c r="N119" s="203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184</v>
      </c>
      <c r="AU119" s="16" t="s">
        <v>85</v>
      </c>
    </row>
    <row r="120" spans="1:65" s="2" customFormat="1" ht="19.5" x14ac:dyDescent="0.2">
      <c r="A120" s="33"/>
      <c r="B120" s="34"/>
      <c r="C120" s="35"/>
      <c r="D120" s="191" t="s">
        <v>148</v>
      </c>
      <c r="E120" s="35"/>
      <c r="F120" s="201" t="s">
        <v>156</v>
      </c>
      <c r="G120" s="35"/>
      <c r="H120" s="35"/>
      <c r="I120" s="114"/>
      <c r="J120" s="35"/>
      <c r="K120" s="35"/>
      <c r="L120" s="38"/>
      <c r="M120" s="202"/>
      <c r="N120" s="203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148</v>
      </c>
      <c r="AU120" s="16" t="s">
        <v>85</v>
      </c>
    </row>
    <row r="121" spans="1:65" s="12" customFormat="1" x14ac:dyDescent="0.2">
      <c r="B121" s="189"/>
      <c r="C121" s="190"/>
      <c r="D121" s="191" t="s">
        <v>131</v>
      </c>
      <c r="E121" s="192" t="s">
        <v>35</v>
      </c>
      <c r="F121" s="193" t="s">
        <v>194</v>
      </c>
      <c r="G121" s="190"/>
      <c r="H121" s="194">
        <v>108</v>
      </c>
      <c r="I121" s="195"/>
      <c r="J121" s="190"/>
      <c r="K121" s="190"/>
      <c r="L121" s="196"/>
      <c r="M121" s="197"/>
      <c r="N121" s="198"/>
      <c r="O121" s="198"/>
      <c r="P121" s="198"/>
      <c r="Q121" s="198"/>
      <c r="R121" s="198"/>
      <c r="S121" s="198"/>
      <c r="T121" s="199"/>
      <c r="AT121" s="200" t="s">
        <v>131</v>
      </c>
      <c r="AU121" s="200" t="s">
        <v>85</v>
      </c>
      <c r="AV121" s="12" t="s">
        <v>85</v>
      </c>
      <c r="AW121" s="12" t="s">
        <v>37</v>
      </c>
      <c r="AX121" s="12" t="s">
        <v>83</v>
      </c>
      <c r="AY121" s="200" t="s">
        <v>128</v>
      </c>
    </row>
    <row r="122" spans="1:65" s="2" customFormat="1" ht="48" customHeight="1" x14ac:dyDescent="0.2">
      <c r="A122" s="33"/>
      <c r="B122" s="34"/>
      <c r="C122" s="220" t="s">
        <v>195</v>
      </c>
      <c r="D122" s="220" t="s">
        <v>179</v>
      </c>
      <c r="E122" s="221" t="s">
        <v>196</v>
      </c>
      <c r="F122" s="222" t="s">
        <v>197</v>
      </c>
      <c r="G122" s="223" t="s">
        <v>198</v>
      </c>
      <c r="H122" s="224">
        <v>82.7</v>
      </c>
      <c r="I122" s="225"/>
      <c r="J122" s="226">
        <f>ROUND(I122*H122,2)</f>
        <v>0</v>
      </c>
      <c r="K122" s="222" t="s">
        <v>126</v>
      </c>
      <c r="L122" s="38"/>
      <c r="M122" s="227" t="s">
        <v>35</v>
      </c>
      <c r="N122" s="228" t="s">
        <v>47</v>
      </c>
      <c r="O122" s="63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7" t="s">
        <v>129</v>
      </c>
      <c r="AT122" s="187" t="s">
        <v>179</v>
      </c>
      <c r="AU122" s="187" t="s">
        <v>85</v>
      </c>
      <c r="AY122" s="16" t="s">
        <v>128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6" t="s">
        <v>83</v>
      </c>
      <c r="BK122" s="188">
        <f>ROUND(I122*H122,2)</f>
        <v>0</v>
      </c>
      <c r="BL122" s="16" t="s">
        <v>129</v>
      </c>
      <c r="BM122" s="187" t="s">
        <v>199</v>
      </c>
    </row>
    <row r="123" spans="1:65" s="2" customFormat="1" ht="39" x14ac:dyDescent="0.2">
      <c r="A123" s="33"/>
      <c r="B123" s="34"/>
      <c r="C123" s="35"/>
      <c r="D123" s="191" t="s">
        <v>184</v>
      </c>
      <c r="E123" s="35"/>
      <c r="F123" s="201" t="s">
        <v>200</v>
      </c>
      <c r="G123" s="35"/>
      <c r="H123" s="35"/>
      <c r="I123" s="114"/>
      <c r="J123" s="35"/>
      <c r="K123" s="35"/>
      <c r="L123" s="38"/>
      <c r="M123" s="202"/>
      <c r="N123" s="203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184</v>
      </c>
      <c r="AU123" s="16" t="s">
        <v>85</v>
      </c>
    </row>
    <row r="124" spans="1:65" s="12" customFormat="1" x14ac:dyDescent="0.2">
      <c r="B124" s="189"/>
      <c r="C124" s="190"/>
      <c r="D124" s="191" t="s">
        <v>131</v>
      </c>
      <c r="E124" s="192" t="s">
        <v>35</v>
      </c>
      <c r="F124" s="193" t="s">
        <v>201</v>
      </c>
      <c r="G124" s="190"/>
      <c r="H124" s="194">
        <v>82.7</v>
      </c>
      <c r="I124" s="195"/>
      <c r="J124" s="190"/>
      <c r="K124" s="190"/>
      <c r="L124" s="196"/>
      <c r="M124" s="197"/>
      <c r="N124" s="198"/>
      <c r="O124" s="198"/>
      <c r="P124" s="198"/>
      <c r="Q124" s="198"/>
      <c r="R124" s="198"/>
      <c r="S124" s="198"/>
      <c r="T124" s="199"/>
      <c r="AT124" s="200" t="s">
        <v>131</v>
      </c>
      <c r="AU124" s="200" t="s">
        <v>85</v>
      </c>
      <c r="AV124" s="12" t="s">
        <v>85</v>
      </c>
      <c r="AW124" s="12" t="s">
        <v>37</v>
      </c>
      <c r="AX124" s="12" t="s">
        <v>83</v>
      </c>
      <c r="AY124" s="200" t="s">
        <v>128</v>
      </c>
    </row>
    <row r="125" spans="1:65" s="2" customFormat="1" ht="60" customHeight="1" x14ac:dyDescent="0.2">
      <c r="A125" s="33"/>
      <c r="B125" s="34"/>
      <c r="C125" s="220" t="s">
        <v>202</v>
      </c>
      <c r="D125" s="220" t="s">
        <v>179</v>
      </c>
      <c r="E125" s="221" t="s">
        <v>203</v>
      </c>
      <c r="F125" s="222" t="s">
        <v>204</v>
      </c>
      <c r="G125" s="223" t="s">
        <v>198</v>
      </c>
      <c r="H125" s="224">
        <v>10666</v>
      </c>
      <c r="I125" s="225"/>
      <c r="J125" s="226">
        <f>ROUND(I125*H125,2)</f>
        <v>0</v>
      </c>
      <c r="K125" s="222" t="s">
        <v>126</v>
      </c>
      <c r="L125" s="38"/>
      <c r="M125" s="227" t="s">
        <v>35</v>
      </c>
      <c r="N125" s="228" t="s">
        <v>47</v>
      </c>
      <c r="O125" s="63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7" t="s">
        <v>129</v>
      </c>
      <c r="AT125" s="187" t="s">
        <v>179</v>
      </c>
      <c r="AU125" s="187" t="s">
        <v>85</v>
      </c>
      <c r="AY125" s="16" t="s">
        <v>128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6" t="s">
        <v>83</v>
      </c>
      <c r="BK125" s="188">
        <f>ROUND(I125*H125,2)</f>
        <v>0</v>
      </c>
      <c r="BL125" s="16" t="s">
        <v>129</v>
      </c>
      <c r="BM125" s="187" t="s">
        <v>205</v>
      </c>
    </row>
    <row r="126" spans="1:65" s="2" customFormat="1" ht="39" x14ac:dyDescent="0.2">
      <c r="A126" s="33"/>
      <c r="B126" s="34"/>
      <c r="C126" s="35"/>
      <c r="D126" s="191" t="s">
        <v>184</v>
      </c>
      <c r="E126" s="35"/>
      <c r="F126" s="201" t="s">
        <v>206</v>
      </c>
      <c r="G126" s="35"/>
      <c r="H126" s="35"/>
      <c r="I126" s="114"/>
      <c r="J126" s="35"/>
      <c r="K126" s="35"/>
      <c r="L126" s="38"/>
      <c r="M126" s="202"/>
      <c r="N126" s="203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184</v>
      </c>
      <c r="AU126" s="16" t="s">
        <v>85</v>
      </c>
    </row>
    <row r="127" spans="1:65" s="12" customFormat="1" x14ac:dyDescent="0.2">
      <c r="B127" s="189"/>
      <c r="C127" s="190"/>
      <c r="D127" s="191" t="s">
        <v>131</v>
      </c>
      <c r="E127" s="192" t="s">
        <v>35</v>
      </c>
      <c r="F127" s="193" t="s">
        <v>207</v>
      </c>
      <c r="G127" s="190"/>
      <c r="H127" s="194">
        <v>10666</v>
      </c>
      <c r="I127" s="195"/>
      <c r="J127" s="190"/>
      <c r="K127" s="190"/>
      <c r="L127" s="196"/>
      <c r="M127" s="197"/>
      <c r="N127" s="198"/>
      <c r="O127" s="198"/>
      <c r="P127" s="198"/>
      <c r="Q127" s="198"/>
      <c r="R127" s="198"/>
      <c r="S127" s="198"/>
      <c r="T127" s="199"/>
      <c r="AT127" s="200" t="s">
        <v>131</v>
      </c>
      <c r="AU127" s="200" t="s">
        <v>85</v>
      </c>
      <c r="AV127" s="12" t="s">
        <v>85</v>
      </c>
      <c r="AW127" s="12" t="s">
        <v>37</v>
      </c>
      <c r="AX127" s="12" t="s">
        <v>83</v>
      </c>
      <c r="AY127" s="200" t="s">
        <v>128</v>
      </c>
    </row>
    <row r="128" spans="1:65" s="2" customFormat="1" ht="24" customHeight="1" x14ac:dyDescent="0.2">
      <c r="A128" s="33"/>
      <c r="B128" s="34"/>
      <c r="C128" s="220" t="s">
        <v>208</v>
      </c>
      <c r="D128" s="220" t="s">
        <v>179</v>
      </c>
      <c r="E128" s="221" t="s">
        <v>209</v>
      </c>
      <c r="F128" s="222" t="s">
        <v>210</v>
      </c>
      <c r="G128" s="223" t="s">
        <v>125</v>
      </c>
      <c r="H128" s="224">
        <v>476</v>
      </c>
      <c r="I128" s="225"/>
      <c r="J128" s="226">
        <f>ROUND(I128*H128,2)</f>
        <v>0</v>
      </c>
      <c r="K128" s="222" t="s">
        <v>126</v>
      </c>
      <c r="L128" s="38"/>
      <c r="M128" s="227" t="s">
        <v>35</v>
      </c>
      <c r="N128" s="228" t="s">
        <v>47</v>
      </c>
      <c r="O128" s="63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7" t="s">
        <v>129</v>
      </c>
      <c r="AT128" s="187" t="s">
        <v>179</v>
      </c>
      <c r="AU128" s="187" t="s">
        <v>85</v>
      </c>
      <c r="AY128" s="16" t="s">
        <v>128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6" t="s">
        <v>83</v>
      </c>
      <c r="BK128" s="188">
        <f>ROUND(I128*H128,2)</f>
        <v>0</v>
      </c>
      <c r="BL128" s="16" t="s">
        <v>129</v>
      </c>
      <c r="BM128" s="187" t="s">
        <v>211</v>
      </c>
    </row>
    <row r="129" spans="1:65" s="2" customFormat="1" ht="19.5" x14ac:dyDescent="0.2">
      <c r="A129" s="33"/>
      <c r="B129" s="34"/>
      <c r="C129" s="35"/>
      <c r="D129" s="191" t="s">
        <v>184</v>
      </c>
      <c r="E129" s="35"/>
      <c r="F129" s="201" t="s">
        <v>212</v>
      </c>
      <c r="G129" s="35"/>
      <c r="H129" s="35"/>
      <c r="I129" s="114"/>
      <c r="J129" s="35"/>
      <c r="K129" s="35"/>
      <c r="L129" s="38"/>
      <c r="M129" s="202"/>
      <c r="N129" s="203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184</v>
      </c>
      <c r="AU129" s="16" t="s">
        <v>85</v>
      </c>
    </row>
    <row r="130" spans="1:65" s="2" customFormat="1" ht="19.5" x14ac:dyDescent="0.2">
      <c r="A130" s="33"/>
      <c r="B130" s="34"/>
      <c r="C130" s="35"/>
      <c r="D130" s="191" t="s">
        <v>148</v>
      </c>
      <c r="E130" s="35"/>
      <c r="F130" s="201" t="s">
        <v>213</v>
      </c>
      <c r="G130" s="35"/>
      <c r="H130" s="35"/>
      <c r="I130" s="114"/>
      <c r="J130" s="35"/>
      <c r="K130" s="35"/>
      <c r="L130" s="38"/>
      <c r="M130" s="202"/>
      <c r="N130" s="203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148</v>
      </c>
      <c r="AU130" s="16" t="s">
        <v>85</v>
      </c>
    </row>
    <row r="131" spans="1:65" s="12" customFormat="1" x14ac:dyDescent="0.2">
      <c r="B131" s="189"/>
      <c r="C131" s="190"/>
      <c r="D131" s="191" t="s">
        <v>131</v>
      </c>
      <c r="E131" s="192" t="s">
        <v>35</v>
      </c>
      <c r="F131" s="193" t="s">
        <v>214</v>
      </c>
      <c r="G131" s="190"/>
      <c r="H131" s="194">
        <v>476</v>
      </c>
      <c r="I131" s="195"/>
      <c r="J131" s="190"/>
      <c r="K131" s="190"/>
      <c r="L131" s="196"/>
      <c r="M131" s="197"/>
      <c r="N131" s="198"/>
      <c r="O131" s="198"/>
      <c r="P131" s="198"/>
      <c r="Q131" s="198"/>
      <c r="R131" s="198"/>
      <c r="S131" s="198"/>
      <c r="T131" s="199"/>
      <c r="AT131" s="200" t="s">
        <v>131</v>
      </c>
      <c r="AU131" s="200" t="s">
        <v>85</v>
      </c>
      <c r="AV131" s="12" t="s">
        <v>85</v>
      </c>
      <c r="AW131" s="12" t="s">
        <v>37</v>
      </c>
      <c r="AX131" s="12" t="s">
        <v>83</v>
      </c>
      <c r="AY131" s="200" t="s">
        <v>128</v>
      </c>
    </row>
    <row r="132" spans="1:65" s="2" customFormat="1" ht="36" customHeight="1" x14ac:dyDescent="0.2">
      <c r="A132" s="33"/>
      <c r="B132" s="34"/>
      <c r="C132" s="220" t="s">
        <v>8</v>
      </c>
      <c r="D132" s="220" t="s">
        <v>179</v>
      </c>
      <c r="E132" s="221" t="s">
        <v>215</v>
      </c>
      <c r="F132" s="222" t="s">
        <v>216</v>
      </c>
      <c r="G132" s="223" t="s">
        <v>217</v>
      </c>
      <c r="H132" s="224">
        <v>56</v>
      </c>
      <c r="I132" s="225"/>
      <c r="J132" s="226">
        <f>ROUND(I132*H132,2)</f>
        <v>0</v>
      </c>
      <c r="K132" s="222" t="s">
        <v>126</v>
      </c>
      <c r="L132" s="38"/>
      <c r="M132" s="227" t="s">
        <v>35</v>
      </c>
      <c r="N132" s="228" t="s">
        <v>47</v>
      </c>
      <c r="O132" s="63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7" t="s">
        <v>129</v>
      </c>
      <c r="AT132" s="187" t="s">
        <v>179</v>
      </c>
      <c r="AU132" s="187" t="s">
        <v>85</v>
      </c>
      <c r="AY132" s="16" t="s">
        <v>128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6" t="s">
        <v>83</v>
      </c>
      <c r="BK132" s="188">
        <f>ROUND(I132*H132,2)</f>
        <v>0</v>
      </c>
      <c r="BL132" s="16" t="s">
        <v>129</v>
      </c>
      <c r="BM132" s="187" t="s">
        <v>218</v>
      </c>
    </row>
    <row r="133" spans="1:65" s="2" customFormat="1" ht="39" x14ac:dyDescent="0.2">
      <c r="A133" s="33"/>
      <c r="B133" s="34"/>
      <c r="C133" s="35"/>
      <c r="D133" s="191" t="s">
        <v>184</v>
      </c>
      <c r="E133" s="35"/>
      <c r="F133" s="201" t="s">
        <v>219</v>
      </c>
      <c r="G133" s="35"/>
      <c r="H133" s="35"/>
      <c r="I133" s="114"/>
      <c r="J133" s="35"/>
      <c r="K133" s="35"/>
      <c r="L133" s="38"/>
      <c r="M133" s="202"/>
      <c r="N133" s="203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184</v>
      </c>
      <c r="AU133" s="16" t="s">
        <v>85</v>
      </c>
    </row>
    <row r="134" spans="1:65" s="2" customFormat="1" ht="29.25" x14ac:dyDescent="0.2">
      <c r="A134" s="33"/>
      <c r="B134" s="34"/>
      <c r="C134" s="35"/>
      <c r="D134" s="191" t="s">
        <v>148</v>
      </c>
      <c r="E134" s="35"/>
      <c r="F134" s="201" t="s">
        <v>220</v>
      </c>
      <c r="G134" s="35"/>
      <c r="H134" s="35"/>
      <c r="I134" s="114"/>
      <c r="J134" s="35"/>
      <c r="K134" s="35"/>
      <c r="L134" s="38"/>
      <c r="M134" s="202"/>
      <c r="N134" s="203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148</v>
      </c>
      <c r="AU134" s="16" t="s">
        <v>85</v>
      </c>
    </row>
    <row r="135" spans="1:65" s="12" customFormat="1" x14ac:dyDescent="0.2">
      <c r="B135" s="189"/>
      <c r="C135" s="190"/>
      <c r="D135" s="191" t="s">
        <v>131</v>
      </c>
      <c r="E135" s="192" t="s">
        <v>35</v>
      </c>
      <c r="F135" s="193" t="s">
        <v>150</v>
      </c>
      <c r="G135" s="190"/>
      <c r="H135" s="194">
        <v>56</v>
      </c>
      <c r="I135" s="195"/>
      <c r="J135" s="190"/>
      <c r="K135" s="190"/>
      <c r="L135" s="196"/>
      <c r="M135" s="197"/>
      <c r="N135" s="198"/>
      <c r="O135" s="198"/>
      <c r="P135" s="198"/>
      <c r="Q135" s="198"/>
      <c r="R135" s="198"/>
      <c r="S135" s="198"/>
      <c r="T135" s="199"/>
      <c r="AT135" s="200" t="s">
        <v>131</v>
      </c>
      <c r="AU135" s="200" t="s">
        <v>85</v>
      </c>
      <c r="AV135" s="12" t="s">
        <v>85</v>
      </c>
      <c r="AW135" s="12" t="s">
        <v>37</v>
      </c>
      <c r="AX135" s="12" t="s">
        <v>83</v>
      </c>
      <c r="AY135" s="200" t="s">
        <v>128</v>
      </c>
    </row>
    <row r="136" spans="1:65" s="2" customFormat="1" ht="36" customHeight="1" x14ac:dyDescent="0.2">
      <c r="A136" s="33"/>
      <c r="B136" s="34"/>
      <c r="C136" s="220" t="s">
        <v>221</v>
      </c>
      <c r="D136" s="220" t="s">
        <v>179</v>
      </c>
      <c r="E136" s="221" t="s">
        <v>222</v>
      </c>
      <c r="F136" s="222" t="s">
        <v>223</v>
      </c>
      <c r="G136" s="223" t="s">
        <v>125</v>
      </c>
      <c r="H136" s="224">
        <v>1780</v>
      </c>
      <c r="I136" s="225"/>
      <c r="J136" s="226">
        <f>ROUND(I136*H136,2)</f>
        <v>0</v>
      </c>
      <c r="K136" s="222" t="s">
        <v>126</v>
      </c>
      <c r="L136" s="38"/>
      <c r="M136" s="227" t="s">
        <v>35</v>
      </c>
      <c r="N136" s="228" t="s">
        <v>47</v>
      </c>
      <c r="O136" s="63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7" t="s">
        <v>129</v>
      </c>
      <c r="AT136" s="187" t="s">
        <v>179</v>
      </c>
      <c r="AU136" s="187" t="s">
        <v>85</v>
      </c>
      <c r="AY136" s="16" t="s">
        <v>128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6" t="s">
        <v>83</v>
      </c>
      <c r="BK136" s="188">
        <f>ROUND(I136*H136,2)</f>
        <v>0</v>
      </c>
      <c r="BL136" s="16" t="s">
        <v>129</v>
      </c>
      <c r="BM136" s="187" t="s">
        <v>224</v>
      </c>
    </row>
    <row r="137" spans="1:65" s="2" customFormat="1" ht="29.25" x14ac:dyDescent="0.2">
      <c r="A137" s="33"/>
      <c r="B137" s="34"/>
      <c r="C137" s="35"/>
      <c r="D137" s="191" t="s">
        <v>184</v>
      </c>
      <c r="E137" s="35"/>
      <c r="F137" s="201" t="s">
        <v>225</v>
      </c>
      <c r="G137" s="35"/>
      <c r="H137" s="35"/>
      <c r="I137" s="114"/>
      <c r="J137" s="35"/>
      <c r="K137" s="35"/>
      <c r="L137" s="38"/>
      <c r="M137" s="202"/>
      <c r="N137" s="203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184</v>
      </c>
      <c r="AU137" s="16" t="s">
        <v>85</v>
      </c>
    </row>
    <row r="138" spans="1:65" s="2" customFormat="1" ht="19.5" x14ac:dyDescent="0.2">
      <c r="A138" s="33"/>
      <c r="B138" s="34"/>
      <c r="C138" s="35"/>
      <c r="D138" s="191" t="s">
        <v>148</v>
      </c>
      <c r="E138" s="35"/>
      <c r="F138" s="201" t="s">
        <v>226</v>
      </c>
      <c r="G138" s="35"/>
      <c r="H138" s="35"/>
      <c r="I138" s="114"/>
      <c r="J138" s="35"/>
      <c r="K138" s="35"/>
      <c r="L138" s="38"/>
      <c r="M138" s="202"/>
      <c r="N138" s="203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148</v>
      </c>
      <c r="AU138" s="16" t="s">
        <v>85</v>
      </c>
    </row>
    <row r="139" spans="1:65" s="12" customFormat="1" x14ac:dyDescent="0.2">
      <c r="B139" s="189"/>
      <c r="C139" s="190"/>
      <c r="D139" s="191" t="s">
        <v>131</v>
      </c>
      <c r="E139" s="192" t="s">
        <v>35</v>
      </c>
      <c r="F139" s="193" t="s">
        <v>136</v>
      </c>
      <c r="G139" s="190"/>
      <c r="H139" s="194">
        <v>1780</v>
      </c>
      <c r="I139" s="195"/>
      <c r="J139" s="190"/>
      <c r="K139" s="190"/>
      <c r="L139" s="196"/>
      <c r="M139" s="197"/>
      <c r="N139" s="198"/>
      <c r="O139" s="198"/>
      <c r="P139" s="198"/>
      <c r="Q139" s="198"/>
      <c r="R139" s="198"/>
      <c r="S139" s="198"/>
      <c r="T139" s="199"/>
      <c r="AT139" s="200" t="s">
        <v>131</v>
      </c>
      <c r="AU139" s="200" t="s">
        <v>85</v>
      </c>
      <c r="AV139" s="12" t="s">
        <v>85</v>
      </c>
      <c r="AW139" s="12" t="s">
        <v>37</v>
      </c>
      <c r="AX139" s="12" t="s">
        <v>83</v>
      </c>
      <c r="AY139" s="200" t="s">
        <v>128</v>
      </c>
    </row>
    <row r="140" spans="1:65" s="2" customFormat="1" ht="36" customHeight="1" x14ac:dyDescent="0.2">
      <c r="A140" s="33"/>
      <c r="B140" s="34"/>
      <c r="C140" s="220" t="s">
        <v>227</v>
      </c>
      <c r="D140" s="220" t="s">
        <v>179</v>
      </c>
      <c r="E140" s="221" t="s">
        <v>228</v>
      </c>
      <c r="F140" s="222" t="s">
        <v>229</v>
      </c>
      <c r="G140" s="223" t="s">
        <v>125</v>
      </c>
      <c r="H140" s="224">
        <v>1780</v>
      </c>
      <c r="I140" s="225"/>
      <c r="J140" s="226">
        <f>ROUND(I140*H140,2)</f>
        <v>0</v>
      </c>
      <c r="K140" s="222" t="s">
        <v>126</v>
      </c>
      <c r="L140" s="38"/>
      <c r="M140" s="227" t="s">
        <v>35</v>
      </c>
      <c r="N140" s="228" t="s">
        <v>47</v>
      </c>
      <c r="O140" s="63"/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7" t="s">
        <v>129</v>
      </c>
      <c r="AT140" s="187" t="s">
        <v>179</v>
      </c>
      <c r="AU140" s="187" t="s">
        <v>85</v>
      </c>
      <c r="AY140" s="16" t="s">
        <v>128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16" t="s">
        <v>83</v>
      </c>
      <c r="BK140" s="188">
        <f>ROUND(I140*H140,2)</f>
        <v>0</v>
      </c>
      <c r="BL140" s="16" t="s">
        <v>129</v>
      </c>
      <c r="BM140" s="187" t="s">
        <v>230</v>
      </c>
    </row>
    <row r="141" spans="1:65" s="2" customFormat="1" ht="29.25" x14ac:dyDescent="0.2">
      <c r="A141" s="33"/>
      <c r="B141" s="34"/>
      <c r="C141" s="35"/>
      <c r="D141" s="191" t="s">
        <v>184</v>
      </c>
      <c r="E141" s="35"/>
      <c r="F141" s="201" t="s">
        <v>225</v>
      </c>
      <c r="G141" s="35"/>
      <c r="H141" s="35"/>
      <c r="I141" s="114"/>
      <c r="J141" s="35"/>
      <c r="K141" s="35"/>
      <c r="L141" s="38"/>
      <c r="M141" s="202"/>
      <c r="N141" s="203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184</v>
      </c>
      <c r="AU141" s="16" t="s">
        <v>85</v>
      </c>
    </row>
    <row r="142" spans="1:65" s="12" customFormat="1" x14ac:dyDescent="0.2">
      <c r="B142" s="189"/>
      <c r="C142" s="190"/>
      <c r="D142" s="191" t="s">
        <v>131</v>
      </c>
      <c r="E142" s="192" t="s">
        <v>35</v>
      </c>
      <c r="F142" s="193" t="s">
        <v>136</v>
      </c>
      <c r="G142" s="190"/>
      <c r="H142" s="194">
        <v>1780</v>
      </c>
      <c r="I142" s="195"/>
      <c r="J142" s="190"/>
      <c r="K142" s="190"/>
      <c r="L142" s="196"/>
      <c r="M142" s="197"/>
      <c r="N142" s="198"/>
      <c r="O142" s="198"/>
      <c r="P142" s="198"/>
      <c r="Q142" s="198"/>
      <c r="R142" s="198"/>
      <c r="S142" s="198"/>
      <c r="T142" s="199"/>
      <c r="AT142" s="200" t="s">
        <v>131</v>
      </c>
      <c r="AU142" s="200" t="s">
        <v>85</v>
      </c>
      <c r="AV142" s="12" t="s">
        <v>85</v>
      </c>
      <c r="AW142" s="12" t="s">
        <v>37</v>
      </c>
      <c r="AX142" s="12" t="s">
        <v>83</v>
      </c>
      <c r="AY142" s="200" t="s">
        <v>128</v>
      </c>
    </row>
    <row r="143" spans="1:65" s="2" customFormat="1" ht="60" customHeight="1" x14ac:dyDescent="0.2">
      <c r="A143" s="33"/>
      <c r="B143" s="34"/>
      <c r="C143" s="220" t="s">
        <v>231</v>
      </c>
      <c r="D143" s="220" t="s">
        <v>179</v>
      </c>
      <c r="E143" s="221" t="s">
        <v>232</v>
      </c>
      <c r="F143" s="222" t="s">
        <v>233</v>
      </c>
      <c r="G143" s="223" t="s">
        <v>234</v>
      </c>
      <c r="H143" s="224">
        <v>152</v>
      </c>
      <c r="I143" s="225"/>
      <c r="J143" s="226">
        <f>ROUND(I143*H143,2)</f>
        <v>0</v>
      </c>
      <c r="K143" s="222" t="s">
        <v>126</v>
      </c>
      <c r="L143" s="38"/>
      <c r="M143" s="227" t="s">
        <v>35</v>
      </c>
      <c r="N143" s="228" t="s">
        <v>47</v>
      </c>
      <c r="O143" s="63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7" t="s">
        <v>129</v>
      </c>
      <c r="AT143" s="187" t="s">
        <v>179</v>
      </c>
      <c r="AU143" s="187" t="s">
        <v>85</v>
      </c>
      <c r="AY143" s="16" t="s">
        <v>128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6" t="s">
        <v>83</v>
      </c>
      <c r="BK143" s="188">
        <f>ROUND(I143*H143,2)</f>
        <v>0</v>
      </c>
      <c r="BL143" s="16" t="s">
        <v>129</v>
      </c>
      <c r="BM143" s="187" t="s">
        <v>235</v>
      </c>
    </row>
    <row r="144" spans="1:65" s="2" customFormat="1" ht="48.75" x14ac:dyDescent="0.2">
      <c r="A144" s="33"/>
      <c r="B144" s="34"/>
      <c r="C144" s="35"/>
      <c r="D144" s="191" t="s">
        <v>184</v>
      </c>
      <c r="E144" s="35"/>
      <c r="F144" s="201" t="s">
        <v>236</v>
      </c>
      <c r="G144" s="35"/>
      <c r="H144" s="35"/>
      <c r="I144" s="114"/>
      <c r="J144" s="35"/>
      <c r="K144" s="35"/>
      <c r="L144" s="38"/>
      <c r="M144" s="202"/>
      <c r="N144" s="203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184</v>
      </c>
      <c r="AU144" s="16" t="s">
        <v>85</v>
      </c>
    </row>
    <row r="145" spans="1:65" s="2" customFormat="1" ht="19.5" x14ac:dyDescent="0.2">
      <c r="A145" s="33"/>
      <c r="B145" s="34"/>
      <c r="C145" s="35"/>
      <c r="D145" s="191" t="s">
        <v>148</v>
      </c>
      <c r="E145" s="35"/>
      <c r="F145" s="201" t="s">
        <v>237</v>
      </c>
      <c r="G145" s="35"/>
      <c r="H145" s="35"/>
      <c r="I145" s="114"/>
      <c r="J145" s="35"/>
      <c r="K145" s="35"/>
      <c r="L145" s="38"/>
      <c r="M145" s="202"/>
      <c r="N145" s="203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148</v>
      </c>
      <c r="AU145" s="16" t="s">
        <v>85</v>
      </c>
    </row>
    <row r="146" spans="1:65" s="12" customFormat="1" x14ac:dyDescent="0.2">
      <c r="B146" s="189"/>
      <c r="C146" s="190"/>
      <c r="D146" s="191" t="s">
        <v>131</v>
      </c>
      <c r="E146" s="192" t="s">
        <v>35</v>
      </c>
      <c r="F146" s="193" t="s">
        <v>238</v>
      </c>
      <c r="G146" s="190"/>
      <c r="H146" s="194">
        <v>152</v>
      </c>
      <c r="I146" s="195"/>
      <c r="J146" s="190"/>
      <c r="K146" s="190"/>
      <c r="L146" s="196"/>
      <c r="M146" s="197"/>
      <c r="N146" s="198"/>
      <c r="O146" s="198"/>
      <c r="P146" s="198"/>
      <c r="Q146" s="198"/>
      <c r="R146" s="198"/>
      <c r="S146" s="198"/>
      <c r="T146" s="199"/>
      <c r="AT146" s="200" t="s">
        <v>131</v>
      </c>
      <c r="AU146" s="200" t="s">
        <v>85</v>
      </c>
      <c r="AV146" s="12" t="s">
        <v>85</v>
      </c>
      <c r="AW146" s="12" t="s">
        <v>37</v>
      </c>
      <c r="AX146" s="12" t="s">
        <v>83</v>
      </c>
      <c r="AY146" s="200" t="s">
        <v>128</v>
      </c>
    </row>
    <row r="147" spans="1:65" s="2" customFormat="1" ht="48" customHeight="1" x14ac:dyDescent="0.2">
      <c r="A147" s="33"/>
      <c r="B147" s="34"/>
      <c r="C147" s="220" t="s">
        <v>239</v>
      </c>
      <c r="D147" s="220" t="s">
        <v>179</v>
      </c>
      <c r="E147" s="221" t="s">
        <v>240</v>
      </c>
      <c r="F147" s="222" t="s">
        <v>241</v>
      </c>
      <c r="G147" s="223" t="s">
        <v>234</v>
      </c>
      <c r="H147" s="224">
        <v>36</v>
      </c>
      <c r="I147" s="225"/>
      <c r="J147" s="226">
        <f>ROUND(I147*H147,2)</f>
        <v>0</v>
      </c>
      <c r="K147" s="222" t="s">
        <v>126</v>
      </c>
      <c r="L147" s="38"/>
      <c r="M147" s="227" t="s">
        <v>35</v>
      </c>
      <c r="N147" s="228" t="s">
        <v>47</v>
      </c>
      <c r="O147" s="63"/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7" t="s">
        <v>129</v>
      </c>
      <c r="AT147" s="187" t="s">
        <v>179</v>
      </c>
      <c r="AU147" s="187" t="s">
        <v>85</v>
      </c>
      <c r="AY147" s="16" t="s">
        <v>128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6" t="s">
        <v>83</v>
      </c>
      <c r="BK147" s="188">
        <f>ROUND(I147*H147,2)</f>
        <v>0</v>
      </c>
      <c r="BL147" s="16" t="s">
        <v>129</v>
      </c>
      <c r="BM147" s="187" t="s">
        <v>242</v>
      </c>
    </row>
    <row r="148" spans="1:65" s="2" customFormat="1" ht="39" x14ac:dyDescent="0.2">
      <c r="A148" s="33"/>
      <c r="B148" s="34"/>
      <c r="C148" s="35"/>
      <c r="D148" s="191" t="s">
        <v>184</v>
      </c>
      <c r="E148" s="35"/>
      <c r="F148" s="201" t="s">
        <v>243</v>
      </c>
      <c r="G148" s="35"/>
      <c r="H148" s="35"/>
      <c r="I148" s="114"/>
      <c r="J148" s="35"/>
      <c r="K148" s="35"/>
      <c r="L148" s="38"/>
      <c r="M148" s="202"/>
      <c r="N148" s="203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184</v>
      </c>
      <c r="AU148" s="16" t="s">
        <v>85</v>
      </c>
    </row>
    <row r="149" spans="1:65" s="2" customFormat="1" ht="19.5" x14ac:dyDescent="0.2">
      <c r="A149" s="33"/>
      <c r="B149" s="34"/>
      <c r="C149" s="35"/>
      <c r="D149" s="191" t="s">
        <v>148</v>
      </c>
      <c r="E149" s="35"/>
      <c r="F149" s="201" t="s">
        <v>244</v>
      </c>
      <c r="G149" s="35"/>
      <c r="H149" s="35"/>
      <c r="I149" s="114"/>
      <c r="J149" s="35"/>
      <c r="K149" s="35"/>
      <c r="L149" s="38"/>
      <c r="M149" s="202"/>
      <c r="N149" s="203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148</v>
      </c>
      <c r="AU149" s="16" t="s">
        <v>85</v>
      </c>
    </row>
    <row r="150" spans="1:65" s="12" customFormat="1" x14ac:dyDescent="0.2">
      <c r="B150" s="189"/>
      <c r="C150" s="190"/>
      <c r="D150" s="191" t="s">
        <v>131</v>
      </c>
      <c r="E150" s="192" t="s">
        <v>35</v>
      </c>
      <c r="F150" s="193" t="s">
        <v>245</v>
      </c>
      <c r="G150" s="190"/>
      <c r="H150" s="194">
        <v>36</v>
      </c>
      <c r="I150" s="195"/>
      <c r="J150" s="190"/>
      <c r="K150" s="190"/>
      <c r="L150" s="196"/>
      <c r="M150" s="197"/>
      <c r="N150" s="198"/>
      <c r="O150" s="198"/>
      <c r="P150" s="198"/>
      <c r="Q150" s="198"/>
      <c r="R150" s="198"/>
      <c r="S150" s="198"/>
      <c r="T150" s="199"/>
      <c r="AT150" s="200" t="s">
        <v>131</v>
      </c>
      <c r="AU150" s="200" t="s">
        <v>85</v>
      </c>
      <c r="AV150" s="12" t="s">
        <v>85</v>
      </c>
      <c r="AW150" s="12" t="s">
        <v>37</v>
      </c>
      <c r="AX150" s="12" t="s">
        <v>83</v>
      </c>
      <c r="AY150" s="200" t="s">
        <v>128</v>
      </c>
    </row>
    <row r="151" spans="1:65" s="2" customFormat="1" ht="48" customHeight="1" x14ac:dyDescent="0.2">
      <c r="A151" s="33"/>
      <c r="B151" s="34"/>
      <c r="C151" s="220" t="s">
        <v>246</v>
      </c>
      <c r="D151" s="220" t="s">
        <v>179</v>
      </c>
      <c r="E151" s="221" t="s">
        <v>247</v>
      </c>
      <c r="F151" s="222" t="s">
        <v>248</v>
      </c>
      <c r="G151" s="223" t="s">
        <v>234</v>
      </c>
      <c r="H151" s="224">
        <v>36</v>
      </c>
      <c r="I151" s="225"/>
      <c r="J151" s="226">
        <f>ROUND(I151*H151,2)</f>
        <v>0</v>
      </c>
      <c r="K151" s="222" t="s">
        <v>126</v>
      </c>
      <c r="L151" s="38"/>
      <c r="M151" s="227" t="s">
        <v>35</v>
      </c>
      <c r="N151" s="228" t="s">
        <v>47</v>
      </c>
      <c r="O151" s="63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7" t="s">
        <v>129</v>
      </c>
      <c r="AT151" s="187" t="s">
        <v>179</v>
      </c>
      <c r="AU151" s="187" t="s">
        <v>85</v>
      </c>
      <c r="AY151" s="16" t="s">
        <v>128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6" t="s">
        <v>83</v>
      </c>
      <c r="BK151" s="188">
        <f>ROUND(I151*H151,2)</f>
        <v>0</v>
      </c>
      <c r="BL151" s="16" t="s">
        <v>129</v>
      </c>
      <c r="BM151" s="187" t="s">
        <v>249</v>
      </c>
    </row>
    <row r="152" spans="1:65" s="2" customFormat="1" ht="39" x14ac:dyDescent="0.2">
      <c r="A152" s="33"/>
      <c r="B152" s="34"/>
      <c r="C152" s="35"/>
      <c r="D152" s="191" t="s">
        <v>184</v>
      </c>
      <c r="E152" s="35"/>
      <c r="F152" s="201" t="s">
        <v>250</v>
      </c>
      <c r="G152" s="35"/>
      <c r="H152" s="35"/>
      <c r="I152" s="114"/>
      <c r="J152" s="35"/>
      <c r="K152" s="35"/>
      <c r="L152" s="38"/>
      <c r="M152" s="202"/>
      <c r="N152" s="203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184</v>
      </c>
      <c r="AU152" s="16" t="s">
        <v>85</v>
      </c>
    </row>
    <row r="153" spans="1:65" s="12" customFormat="1" x14ac:dyDescent="0.2">
      <c r="B153" s="189"/>
      <c r="C153" s="190"/>
      <c r="D153" s="191" t="s">
        <v>131</v>
      </c>
      <c r="E153" s="192" t="s">
        <v>35</v>
      </c>
      <c r="F153" s="193" t="s">
        <v>245</v>
      </c>
      <c r="G153" s="190"/>
      <c r="H153" s="194">
        <v>36</v>
      </c>
      <c r="I153" s="195"/>
      <c r="J153" s="190"/>
      <c r="K153" s="190"/>
      <c r="L153" s="196"/>
      <c r="M153" s="197"/>
      <c r="N153" s="198"/>
      <c r="O153" s="198"/>
      <c r="P153" s="198"/>
      <c r="Q153" s="198"/>
      <c r="R153" s="198"/>
      <c r="S153" s="198"/>
      <c r="T153" s="199"/>
      <c r="AT153" s="200" t="s">
        <v>131</v>
      </c>
      <c r="AU153" s="200" t="s">
        <v>85</v>
      </c>
      <c r="AV153" s="12" t="s">
        <v>85</v>
      </c>
      <c r="AW153" s="12" t="s">
        <v>37</v>
      </c>
      <c r="AX153" s="12" t="s">
        <v>83</v>
      </c>
      <c r="AY153" s="200" t="s">
        <v>128</v>
      </c>
    </row>
    <row r="154" spans="1:65" s="2" customFormat="1" ht="48" customHeight="1" x14ac:dyDescent="0.2">
      <c r="A154" s="33"/>
      <c r="B154" s="34"/>
      <c r="C154" s="220" t="s">
        <v>7</v>
      </c>
      <c r="D154" s="220" t="s">
        <v>179</v>
      </c>
      <c r="E154" s="221" t="s">
        <v>251</v>
      </c>
      <c r="F154" s="222" t="s">
        <v>252</v>
      </c>
      <c r="G154" s="223" t="s">
        <v>198</v>
      </c>
      <c r="H154" s="224">
        <v>10666</v>
      </c>
      <c r="I154" s="225"/>
      <c r="J154" s="226">
        <f>ROUND(I154*H154,2)</f>
        <v>0</v>
      </c>
      <c r="K154" s="222" t="s">
        <v>126</v>
      </c>
      <c r="L154" s="38"/>
      <c r="M154" s="227" t="s">
        <v>35</v>
      </c>
      <c r="N154" s="228" t="s">
        <v>47</v>
      </c>
      <c r="O154" s="63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7" t="s">
        <v>129</v>
      </c>
      <c r="AT154" s="187" t="s">
        <v>179</v>
      </c>
      <c r="AU154" s="187" t="s">
        <v>85</v>
      </c>
      <c r="AY154" s="16" t="s">
        <v>128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6" t="s">
        <v>83</v>
      </c>
      <c r="BK154" s="188">
        <f>ROUND(I154*H154,2)</f>
        <v>0</v>
      </c>
      <c r="BL154" s="16" t="s">
        <v>129</v>
      </c>
      <c r="BM154" s="187" t="s">
        <v>253</v>
      </c>
    </row>
    <row r="155" spans="1:65" s="2" customFormat="1" ht="39" x14ac:dyDescent="0.2">
      <c r="A155" s="33"/>
      <c r="B155" s="34"/>
      <c r="C155" s="35"/>
      <c r="D155" s="191" t="s">
        <v>184</v>
      </c>
      <c r="E155" s="35"/>
      <c r="F155" s="201" t="s">
        <v>254</v>
      </c>
      <c r="G155" s="35"/>
      <c r="H155" s="35"/>
      <c r="I155" s="114"/>
      <c r="J155" s="35"/>
      <c r="K155" s="35"/>
      <c r="L155" s="38"/>
      <c r="M155" s="202"/>
      <c r="N155" s="203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184</v>
      </c>
      <c r="AU155" s="16" t="s">
        <v>85</v>
      </c>
    </row>
    <row r="156" spans="1:65" s="12" customFormat="1" x14ac:dyDescent="0.2">
      <c r="B156" s="189"/>
      <c r="C156" s="190"/>
      <c r="D156" s="191" t="s">
        <v>131</v>
      </c>
      <c r="E156" s="192" t="s">
        <v>35</v>
      </c>
      <c r="F156" s="193" t="s">
        <v>255</v>
      </c>
      <c r="G156" s="190"/>
      <c r="H156" s="194">
        <v>10666</v>
      </c>
      <c r="I156" s="195"/>
      <c r="J156" s="190"/>
      <c r="K156" s="190"/>
      <c r="L156" s="196"/>
      <c r="M156" s="197"/>
      <c r="N156" s="198"/>
      <c r="O156" s="198"/>
      <c r="P156" s="198"/>
      <c r="Q156" s="198"/>
      <c r="R156" s="198"/>
      <c r="S156" s="198"/>
      <c r="T156" s="199"/>
      <c r="AT156" s="200" t="s">
        <v>131</v>
      </c>
      <c r="AU156" s="200" t="s">
        <v>85</v>
      </c>
      <c r="AV156" s="12" t="s">
        <v>85</v>
      </c>
      <c r="AW156" s="12" t="s">
        <v>37</v>
      </c>
      <c r="AX156" s="12" t="s">
        <v>83</v>
      </c>
      <c r="AY156" s="200" t="s">
        <v>128</v>
      </c>
    </row>
    <row r="157" spans="1:65" s="2" customFormat="1" ht="48" customHeight="1" x14ac:dyDescent="0.2">
      <c r="A157" s="33"/>
      <c r="B157" s="34"/>
      <c r="C157" s="220" t="s">
        <v>256</v>
      </c>
      <c r="D157" s="220" t="s">
        <v>179</v>
      </c>
      <c r="E157" s="221" t="s">
        <v>257</v>
      </c>
      <c r="F157" s="222" t="s">
        <v>258</v>
      </c>
      <c r="G157" s="223" t="s">
        <v>198</v>
      </c>
      <c r="H157" s="224">
        <v>10666</v>
      </c>
      <c r="I157" s="225"/>
      <c r="J157" s="226">
        <f>ROUND(I157*H157,2)</f>
        <v>0</v>
      </c>
      <c r="K157" s="222" t="s">
        <v>126</v>
      </c>
      <c r="L157" s="38"/>
      <c r="M157" s="227" t="s">
        <v>35</v>
      </c>
      <c r="N157" s="228" t="s">
        <v>47</v>
      </c>
      <c r="O157" s="63"/>
      <c r="P157" s="185">
        <f>O157*H157</f>
        <v>0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7" t="s">
        <v>129</v>
      </c>
      <c r="AT157" s="187" t="s">
        <v>179</v>
      </c>
      <c r="AU157" s="187" t="s">
        <v>85</v>
      </c>
      <c r="AY157" s="16" t="s">
        <v>128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6" t="s">
        <v>83</v>
      </c>
      <c r="BK157" s="188">
        <f>ROUND(I157*H157,2)</f>
        <v>0</v>
      </c>
      <c r="BL157" s="16" t="s">
        <v>129</v>
      </c>
      <c r="BM157" s="187" t="s">
        <v>259</v>
      </c>
    </row>
    <row r="158" spans="1:65" s="2" customFormat="1" ht="39" x14ac:dyDescent="0.2">
      <c r="A158" s="33"/>
      <c r="B158" s="34"/>
      <c r="C158" s="35"/>
      <c r="D158" s="191" t="s">
        <v>184</v>
      </c>
      <c r="E158" s="35"/>
      <c r="F158" s="201" t="s">
        <v>254</v>
      </c>
      <c r="G158" s="35"/>
      <c r="H158" s="35"/>
      <c r="I158" s="114"/>
      <c r="J158" s="35"/>
      <c r="K158" s="35"/>
      <c r="L158" s="38"/>
      <c r="M158" s="202"/>
      <c r="N158" s="203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184</v>
      </c>
      <c r="AU158" s="16" t="s">
        <v>85</v>
      </c>
    </row>
    <row r="159" spans="1:65" s="12" customFormat="1" x14ac:dyDescent="0.2">
      <c r="B159" s="189"/>
      <c r="C159" s="190"/>
      <c r="D159" s="191" t="s">
        <v>131</v>
      </c>
      <c r="E159" s="192" t="s">
        <v>35</v>
      </c>
      <c r="F159" s="193" t="s">
        <v>260</v>
      </c>
      <c r="G159" s="190"/>
      <c r="H159" s="194">
        <v>10666</v>
      </c>
      <c r="I159" s="195"/>
      <c r="J159" s="190"/>
      <c r="K159" s="190"/>
      <c r="L159" s="196"/>
      <c r="M159" s="197"/>
      <c r="N159" s="198"/>
      <c r="O159" s="198"/>
      <c r="P159" s="198"/>
      <c r="Q159" s="198"/>
      <c r="R159" s="198"/>
      <c r="S159" s="198"/>
      <c r="T159" s="199"/>
      <c r="AT159" s="200" t="s">
        <v>131</v>
      </c>
      <c r="AU159" s="200" t="s">
        <v>85</v>
      </c>
      <c r="AV159" s="12" t="s">
        <v>85</v>
      </c>
      <c r="AW159" s="12" t="s">
        <v>37</v>
      </c>
      <c r="AX159" s="12" t="s">
        <v>83</v>
      </c>
      <c r="AY159" s="200" t="s">
        <v>128</v>
      </c>
    </row>
    <row r="160" spans="1:65" s="2" customFormat="1" ht="24" customHeight="1" x14ac:dyDescent="0.2">
      <c r="A160" s="33"/>
      <c r="B160" s="34"/>
      <c r="C160" s="220" t="s">
        <v>261</v>
      </c>
      <c r="D160" s="220" t="s">
        <v>179</v>
      </c>
      <c r="E160" s="221" t="s">
        <v>262</v>
      </c>
      <c r="F160" s="222" t="s">
        <v>263</v>
      </c>
      <c r="G160" s="223" t="s">
        <v>198</v>
      </c>
      <c r="H160" s="224">
        <v>7.2</v>
      </c>
      <c r="I160" s="225"/>
      <c r="J160" s="226">
        <f>ROUND(I160*H160,2)</f>
        <v>0</v>
      </c>
      <c r="K160" s="222" t="s">
        <v>126</v>
      </c>
      <c r="L160" s="38"/>
      <c r="M160" s="227" t="s">
        <v>35</v>
      </c>
      <c r="N160" s="228" t="s">
        <v>47</v>
      </c>
      <c r="O160" s="63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7" t="s">
        <v>129</v>
      </c>
      <c r="AT160" s="187" t="s">
        <v>179</v>
      </c>
      <c r="AU160" s="187" t="s">
        <v>85</v>
      </c>
      <c r="AY160" s="16" t="s">
        <v>128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6" t="s">
        <v>83</v>
      </c>
      <c r="BK160" s="188">
        <f>ROUND(I160*H160,2)</f>
        <v>0</v>
      </c>
      <c r="BL160" s="16" t="s">
        <v>129</v>
      </c>
      <c r="BM160" s="187" t="s">
        <v>264</v>
      </c>
    </row>
    <row r="161" spans="1:65" s="2" customFormat="1" ht="19.5" x14ac:dyDescent="0.2">
      <c r="A161" s="33"/>
      <c r="B161" s="34"/>
      <c r="C161" s="35"/>
      <c r="D161" s="191" t="s">
        <v>184</v>
      </c>
      <c r="E161" s="35"/>
      <c r="F161" s="201" t="s">
        <v>265</v>
      </c>
      <c r="G161" s="35"/>
      <c r="H161" s="35"/>
      <c r="I161" s="114"/>
      <c r="J161" s="35"/>
      <c r="K161" s="35"/>
      <c r="L161" s="38"/>
      <c r="M161" s="202"/>
      <c r="N161" s="203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184</v>
      </c>
      <c r="AU161" s="16" t="s">
        <v>85</v>
      </c>
    </row>
    <row r="162" spans="1:65" s="2" customFormat="1" ht="19.5" x14ac:dyDescent="0.2">
      <c r="A162" s="33"/>
      <c r="B162" s="34"/>
      <c r="C162" s="35"/>
      <c r="D162" s="191" t="s">
        <v>148</v>
      </c>
      <c r="E162" s="35"/>
      <c r="F162" s="201" t="s">
        <v>266</v>
      </c>
      <c r="G162" s="35"/>
      <c r="H162" s="35"/>
      <c r="I162" s="114"/>
      <c r="J162" s="35"/>
      <c r="K162" s="35"/>
      <c r="L162" s="38"/>
      <c r="M162" s="202"/>
      <c r="N162" s="203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148</v>
      </c>
      <c r="AU162" s="16" t="s">
        <v>85</v>
      </c>
    </row>
    <row r="163" spans="1:65" s="12" customFormat="1" x14ac:dyDescent="0.2">
      <c r="B163" s="189"/>
      <c r="C163" s="190"/>
      <c r="D163" s="191" t="s">
        <v>131</v>
      </c>
      <c r="E163" s="192" t="s">
        <v>35</v>
      </c>
      <c r="F163" s="193" t="s">
        <v>267</v>
      </c>
      <c r="G163" s="190"/>
      <c r="H163" s="194">
        <v>7.2</v>
      </c>
      <c r="I163" s="195"/>
      <c r="J163" s="190"/>
      <c r="K163" s="190"/>
      <c r="L163" s="196"/>
      <c r="M163" s="197"/>
      <c r="N163" s="198"/>
      <c r="O163" s="198"/>
      <c r="P163" s="198"/>
      <c r="Q163" s="198"/>
      <c r="R163" s="198"/>
      <c r="S163" s="198"/>
      <c r="T163" s="199"/>
      <c r="AT163" s="200" t="s">
        <v>131</v>
      </c>
      <c r="AU163" s="200" t="s">
        <v>85</v>
      </c>
      <c r="AV163" s="12" t="s">
        <v>85</v>
      </c>
      <c r="AW163" s="12" t="s">
        <v>37</v>
      </c>
      <c r="AX163" s="12" t="s">
        <v>83</v>
      </c>
      <c r="AY163" s="200" t="s">
        <v>128</v>
      </c>
    </row>
    <row r="164" spans="1:65" s="2" customFormat="1" ht="24" customHeight="1" x14ac:dyDescent="0.2">
      <c r="A164" s="33"/>
      <c r="B164" s="34"/>
      <c r="C164" s="220" t="s">
        <v>268</v>
      </c>
      <c r="D164" s="220" t="s">
        <v>179</v>
      </c>
      <c r="E164" s="221" t="s">
        <v>269</v>
      </c>
      <c r="F164" s="222" t="s">
        <v>270</v>
      </c>
      <c r="G164" s="223" t="s">
        <v>198</v>
      </c>
      <c r="H164" s="224">
        <v>7.2</v>
      </c>
      <c r="I164" s="225"/>
      <c r="J164" s="226">
        <f>ROUND(I164*H164,2)</f>
        <v>0</v>
      </c>
      <c r="K164" s="222" t="s">
        <v>126</v>
      </c>
      <c r="L164" s="38"/>
      <c r="M164" s="227" t="s">
        <v>35</v>
      </c>
      <c r="N164" s="228" t="s">
        <v>47</v>
      </c>
      <c r="O164" s="63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7" t="s">
        <v>129</v>
      </c>
      <c r="AT164" s="187" t="s">
        <v>179</v>
      </c>
      <c r="AU164" s="187" t="s">
        <v>85</v>
      </c>
      <c r="AY164" s="16" t="s">
        <v>128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6" t="s">
        <v>83</v>
      </c>
      <c r="BK164" s="188">
        <f>ROUND(I164*H164,2)</f>
        <v>0</v>
      </c>
      <c r="BL164" s="16" t="s">
        <v>129</v>
      </c>
      <c r="BM164" s="187" t="s">
        <v>271</v>
      </c>
    </row>
    <row r="165" spans="1:65" s="2" customFormat="1" ht="29.25" x14ac:dyDescent="0.2">
      <c r="A165" s="33"/>
      <c r="B165" s="34"/>
      <c r="C165" s="35"/>
      <c r="D165" s="191" t="s">
        <v>184</v>
      </c>
      <c r="E165" s="35"/>
      <c r="F165" s="201" t="s">
        <v>272</v>
      </c>
      <c r="G165" s="35"/>
      <c r="H165" s="35"/>
      <c r="I165" s="114"/>
      <c r="J165" s="35"/>
      <c r="K165" s="35"/>
      <c r="L165" s="38"/>
      <c r="M165" s="202"/>
      <c r="N165" s="203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184</v>
      </c>
      <c r="AU165" s="16" t="s">
        <v>85</v>
      </c>
    </row>
    <row r="166" spans="1:65" s="2" customFormat="1" ht="19.5" x14ac:dyDescent="0.2">
      <c r="A166" s="33"/>
      <c r="B166" s="34"/>
      <c r="C166" s="35"/>
      <c r="D166" s="191" t="s">
        <v>148</v>
      </c>
      <c r="E166" s="35"/>
      <c r="F166" s="201" t="s">
        <v>266</v>
      </c>
      <c r="G166" s="35"/>
      <c r="H166" s="35"/>
      <c r="I166" s="114"/>
      <c r="J166" s="35"/>
      <c r="K166" s="35"/>
      <c r="L166" s="38"/>
      <c r="M166" s="202"/>
      <c r="N166" s="203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148</v>
      </c>
      <c r="AU166" s="16" t="s">
        <v>85</v>
      </c>
    </row>
    <row r="167" spans="1:65" s="12" customFormat="1" x14ac:dyDescent="0.2">
      <c r="B167" s="189"/>
      <c r="C167" s="190"/>
      <c r="D167" s="191" t="s">
        <v>131</v>
      </c>
      <c r="E167" s="192" t="s">
        <v>35</v>
      </c>
      <c r="F167" s="193" t="s">
        <v>267</v>
      </c>
      <c r="G167" s="190"/>
      <c r="H167" s="194">
        <v>7.2</v>
      </c>
      <c r="I167" s="195"/>
      <c r="J167" s="190"/>
      <c r="K167" s="190"/>
      <c r="L167" s="196"/>
      <c r="M167" s="197"/>
      <c r="N167" s="198"/>
      <c r="O167" s="198"/>
      <c r="P167" s="198"/>
      <c r="Q167" s="198"/>
      <c r="R167" s="198"/>
      <c r="S167" s="198"/>
      <c r="T167" s="199"/>
      <c r="AT167" s="200" t="s">
        <v>131</v>
      </c>
      <c r="AU167" s="200" t="s">
        <v>85</v>
      </c>
      <c r="AV167" s="12" t="s">
        <v>85</v>
      </c>
      <c r="AW167" s="12" t="s">
        <v>37</v>
      </c>
      <c r="AX167" s="12" t="s">
        <v>83</v>
      </c>
      <c r="AY167" s="200" t="s">
        <v>128</v>
      </c>
    </row>
    <row r="168" spans="1:65" s="2" customFormat="1" ht="24" customHeight="1" x14ac:dyDescent="0.2">
      <c r="A168" s="33"/>
      <c r="B168" s="34"/>
      <c r="C168" s="220" t="s">
        <v>273</v>
      </c>
      <c r="D168" s="220" t="s">
        <v>179</v>
      </c>
      <c r="E168" s="221" t="s">
        <v>274</v>
      </c>
      <c r="F168" s="222" t="s">
        <v>275</v>
      </c>
      <c r="G168" s="223" t="s">
        <v>198</v>
      </c>
      <c r="H168" s="224">
        <v>14</v>
      </c>
      <c r="I168" s="225"/>
      <c r="J168" s="226">
        <f>ROUND(I168*H168,2)</f>
        <v>0</v>
      </c>
      <c r="K168" s="222" t="s">
        <v>126</v>
      </c>
      <c r="L168" s="38"/>
      <c r="M168" s="227" t="s">
        <v>35</v>
      </c>
      <c r="N168" s="228" t="s">
        <v>47</v>
      </c>
      <c r="O168" s="63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7" t="s">
        <v>129</v>
      </c>
      <c r="AT168" s="187" t="s">
        <v>179</v>
      </c>
      <c r="AU168" s="187" t="s">
        <v>85</v>
      </c>
      <c r="AY168" s="16" t="s">
        <v>128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16" t="s">
        <v>83</v>
      </c>
      <c r="BK168" s="188">
        <f>ROUND(I168*H168,2)</f>
        <v>0</v>
      </c>
      <c r="BL168" s="16" t="s">
        <v>129</v>
      </c>
      <c r="BM168" s="187" t="s">
        <v>276</v>
      </c>
    </row>
    <row r="169" spans="1:65" s="2" customFormat="1" ht="19.5" x14ac:dyDescent="0.2">
      <c r="A169" s="33"/>
      <c r="B169" s="34"/>
      <c r="C169" s="35"/>
      <c r="D169" s="191" t="s">
        <v>184</v>
      </c>
      <c r="E169" s="35"/>
      <c r="F169" s="201" t="s">
        <v>277</v>
      </c>
      <c r="G169" s="35"/>
      <c r="H169" s="35"/>
      <c r="I169" s="114"/>
      <c r="J169" s="35"/>
      <c r="K169" s="35"/>
      <c r="L169" s="38"/>
      <c r="M169" s="202"/>
      <c r="N169" s="203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184</v>
      </c>
      <c r="AU169" s="16" t="s">
        <v>85</v>
      </c>
    </row>
    <row r="170" spans="1:65" s="2" customFormat="1" ht="19.5" x14ac:dyDescent="0.2">
      <c r="A170" s="33"/>
      <c r="B170" s="34"/>
      <c r="C170" s="35"/>
      <c r="D170" s="191" t="s">
        <v>148</v>
      </c>
      <c r="E170" s="35"/>
      <c r="F170" s="201" t="s">
        <v>266</v>
      </c>
      <c r="G170" s="35"/>
      <c r="H170" s="35"/>
      <c r="I170" s="114"/>
      <c r="J170" s="35"/>
      <c r="K170" s="35"/>
      <c r="L170" s="38"/>
      <c r="M170" s="202"/>
      <c r="N170" s="203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148</v>
      </c>
      <c r="AU170" s="16" t="s">
        <v>85</v>
      </c>
    </row>
    <row r="171" spans="1:65" s="12" customFormat="1" x14ac:dyDescent="0.2">
      <c r="B171" s="189"/>
      <c r="C171" s="190"/>
      <c r="D171" s="191" t="s">
        <v>131</v>
      </c>
      <c r="E171" s="192" t="s">
        <v>35</v>
      </c>
      <c r="F171" s="193" t="s">
        <v>278</v>
      </c>
      <c r="G171" s="190"/>
      <c r="H171" s="194">
        <v>14</v>
      </c>
      <c r="I171" s="195"/>
      <c r="J171" s="190"/>
      <c r="K171" s="190"/>
      <c r="L171" s="196"/>
      <c r="M171" s="197"/>
      <c r="N171" s="198"/>
      <c r="O171" s="198"/>
      <c r="P171" s="198"/>
      <c r="Q171" s="198"/>
      <c r="R171" s="198"/>
      <c r="S171" s="198"/>
      <c r="T171" s="199"/>
      <c r="AT171" s="200" t="s">
        <v>131</v>
      </c>
      <c r="AU171" s="200" t="s">
        <v>85</v>
      </c>
      <c r="AV171" s="12" t="s">
        <v>85</v>
      </c>
      <c r="AW171" s="12" t="s">
        <v>37</v>
      </c>
      <c r="AX171" s="12" t="s">
        <v>83</v>
      </c>
      <c r="AY171" s="200" t="s">
        <v>128</v>
      </c>
    </row>
    <row r="172" spans="1:65" s="2" customFormat="1" ht="24" customHeight="1" x14ac:dyDescent="0.2">
      <c r="A172" s="33"/>
      <c r="B172" s="34"/>
      <c r="C172" s="220" t="s">
        <v>279</v>
      </c>
      <c r="D172" s="220" t="s">
        <v>179</v>
      </c>
      <c r="E172" s="221" t="s">
        <v>280</v>
      </c>
      <c r="F172" s="222" t="s">
        <v>281</v>
      </c>
      <c r="G172" s="223" t="s">
        <v>182</v>
      </c>
      <c r="H172" s="224">
        <v>17.5</v>
      </c>
      <c r="I172" s="225"/>
      <c r="J172" s="226">
        <f>ROUND(I172*H172,2)</f>
        <v>0</v>
      </c>
      <c r="K172" s="222" t="s">
        <v>126</v>
      </c>
      <c r="L172" s="38"/>
      <c r="M172" s="227" t="s">
        <v>35</v>
      </c>
      <c r="N172" s="228" t="s">
        <v>47</v>
      </c>
      <c r="O172" s="63"/>
      <c r="P172" s="185">
        <f>O172*H172</f>
        <v>0</v>
      </c>
      <c r="Q172" s="185">
        <v>0</v>
      </c>
      <c r="R172" s="185">
        <f>Q172*H172</f>
        <v>0</v>
      </c>
      <c r="S172" s="185">
        <v>0</v>
      </c>
      <c r="T172" s="18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7" t="s">
        <v>129</v>
      </c>
      <c r="AT172" s="187" t="s">
        <v>179</v>
      </c>
      <c r="AU172" s="187" t="s">
        <v>85</v>
      </c>
      <c r="AY172" s="16" t="s">
        <v>128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6" t="s">
        <v>83</v>
      </c>
      <c r="BK172" s="188">
        <f>ROUND(I172*H172,2)</f>
        <v>0</v>
      </c>
      <c r="BL172" s="16" t="s">
        <v>129</v>
      </c>
      <c r="BM172" s="187" t="s">
        <v>282</v>
      </c>
    </row>
    <row r="173" spans="1:65" s="2" customFormat="1" ht="19.5" x14ac:dyDescent="0.2">
      <c r="A173" s="33"/>
      <c r="B173" s="34"/>
      <c r="C173" s="35"/>
      <c r="D173" s="191" t="s">
        <v>184</v>
      </c>
      <c r="E173" s="35"/>
      <c r="F173" s="201" t="s">
        <v>283</v>
      </c>
      <c r="G173" s="35"/>
      <c r="H173" s="35"/>
      <c r="I173" s="114"/>
      <c r="J173" s="35"/>
      <c r="K173" s="35"/>
      <c r="L173" s="38"/>
      <c r="M173" s="202"/>
      <c r="N173" s="203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184</v>
      </c>
      <c r="AU173" s="16" t="s">
        <v>85</v>
      </c>
    </row>
    <row r="174" spans="1:65" s="2" customFormat="1" ht="39" x14ac:dyDescent="0.2">
      <c r="A174" s="33"/>
      <c r="B174" s="34"/>
      <c r="C174" s="35"/>
      <c r="D174" s="191" t="s">
        <v>148</v>
      </c>
      <c r="E174" s="35"/>
      <c r="F174" s="201" t="s">
        <v>284</v>
      </c>
      <c r="G174" s="35"/>
      <c r="H174" s="35"/>
      <c r="I174" s="114"/>
      <c r="J174" s="35"/>
      <c r="K174" s="35"/>
      <c r="L174" s="38"/>
      <c r="M174" s="202"/>
      <c r="N174" s="203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148</v>
      </c>
      <c r="AU174" s="16" t="s">
        <v>85</v>
      </c>
    </row>
    <row r="175" spans="1:65" s="12" customFormat="1" x14ac:dyDescent="0.2">
      <c r="B175" s="189"/>
      <c r="C175" s="190"/>
      <c r="D175" s="191" t="s">
        <v>131</v>
      </c>
      <c r="E175" s="192" t="s">
        <v>35</v>
      </c>
      <c r="F175" s="193" t="s">
        <v>285</v>
      </c>
      <c r="G175" s="190"/>
      <c r="H175" s="194">
        <v>17.5</v>
      </c>
      <c r="I175" s="195"/>
      <c r="J175" s="190"/>
      <c r="K175" s="190"/>
      <c r="L175" s="196"/>
      <c r="M175" s="197"/>
      <c r="N175" s="198"/>
      <c r="O175" s="198"/>
      <c r="P175" s="198"/>
      <c r="Q175" s="198"/>
      <c r="R175" s="198"/>
      <c r="S175" s="198"/>
      <c r="T175" s="199"/>
      <c r="AT175" s="200" t="s">
        <v>131</v>
      </c>
      <c r="AU175" s="200" t="s">
        <v>85</v>
      </c>
      <c r="AV175" s="12" t="s">
        <v>85</v>
      </c>
      <c r="AW175" s="12" t="s">
        <v>37</v>
      </c>
      <c r="AX175" s="12" t="s">
        <v>83</v>
      </c>
      <c r="AY175" s="200" t="s">
        <v>128</v>
      </c>
    </row>
    <row r="176" spans="1:65" s="2" customFormat="1" ht="36" customHeight="1" x14ac:dyDescent="0.2">
      <c r="A176" s="33"/>
      <c r="B176" s="34"/>
      <c r="C176" s="220" t="s">
        <v>286</v>
      </c>
      <c r="D176" s="220" t="s">
        <v>179</v>
      </c>
      <c r="E176" s="221" t="s">
        <v>287</v>
      </c>
      <c r="F176" s="222" t="s">
        <v>288</v>
      </c>
      <c r="G176" s="223" t="s">
        <v>182</v>
      </c>
      <c r="H176" s="224">
        <v>17.5</v>
      </c>
      <c r="I176" s="225"/>
      <c r="J176" s="226">
        <f>ROUND(I176*H176,2)</f>
        <v>0</v>
      </c>
      <c r="K176" s="222" t="s">
        <v>126</v>
      </c>
      <c r="L176" s="38"/>
      <c r="M176" s="227" t="s">
        <v>35</v>
      </c>
      <c r="N176" s="228" t="s">
        <v>47</v>
      </c>
      <c r="O176" s="63"/>
      <c r="P176" s="185">
        <f>O176*H176</f>
        <v>0</v>
      </c>
      <c r="Q176" s="185">
        <v>0</v>
      </c>
      <c r="R176" s="185">
        <f>Q176*H176</f>
        <v>0</v>
      </c>
      <c r="S176" s="185">
        <v>0</v>
      </c>
      <c r="T176" s="186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7" t="s">
        <v>129</v>
      </c>
      <c r="AT176" s="187" t="s">
        <v>179</v>
      </c>
      <c r="AU176" s="187" t="s">
        <v>85</v>
      </c>
      <c r="AY176" s="16" t="s">
        <v>128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6" t="s">
        <v>83</v>
      </c>
      <c r="BK176" s="188">
        <f>ROUND(I176*H176,2)</f>
        <v>0</v>
      </c>
      <c r="BL176" s="16" t="s">
        <v>129</v>
      </c>
      <c r="BM176" s="187" t="s">
        <v>289</v>
      </c>
    </row>
    <row r="177" spans="1:65" s="2" customFormat="1" ht="39" x14ac:dyDescent="0.2">
      <c r="A177" s="33"/>
      <c r="B177" s="34"/>
      <c r="C177" s="35"/>
      <c r="D177" s="191" t="s">
        <v>184</v>
      </c>
      <c r="E177" s="35"/>
      <c r="F177" s="201" t="s">
        <v>290</v>
      </c>
      <c r="G177" s="35"/>
      <c r="H177" s="35"/>
      <c r="I177" s="114"/>
      <c r="J177" s="35"/>
      <c r="K177" s="35"/>
      <c r="L177" s="38"/>
      <c r="M177" s="202"/>
      <c r="N177" s="203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184</v>
      </c>
      <c r="AU177" s="16" t="s">
        <v>85</v>
      </c>
    </row>
    <row r="178" spans="1:65" s="2" customFormat="1" ht="39" x14ac:dyDescent="0.2">
      <c r="A178" s="33"/>
      <c r="B178" s="34"/>
      <c r="C178" s="35"/>
      <c r="D178" s="191" t="s">
        <v>148</v>
      </c>
      <c r="E178" s="35"/>
      <c r="F178" s="201" t="s">
        <v>284</v>
      </c>
      <c r="G178" s="35"/>
      <c r="H178" s="35"/>
      <c r="I178" s="114"/>
      <c r="J178" s="35"/>
      <c r="K178" s="35"/>
      <c r="L178" s="38"/>
      <c r="M178" s="202"/>
      <c r="N178" s="203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148</v>
      </c>
      <c r="AU178" s="16" t="s">
        <v>85</v>
      </c>
    </row>
    <row r="179" spans="1:65" s="12" customFormat="1" x14ac:dyDescent="0.2">
      <c r="B179" s="189"/>
      <c r="C179" s="190"/>
      <c r="D179" s="191" t="s">
        <v>131</v>
      </c>
      <c r="E179" s="192" t="s">
        <v>35</v>
      </c>
      <c r="F179" s="193" t="s">
        <v>285</v>
      </c>
      <c r="G179" s="190"/>
      <c r="H179" s="194">
        <v>17.5</v>
      </c>
      <c r="I179" s="195"/>
      <c r="J179" s="190"/>
      <c r="K179" s="190"/>
      <c r="L179" s="196"/>
      <c r="M179" s="197"/>
      <c r="N179" s="198"/>
      <c r="O179" s="198"/>
      <c r="P179" s="198"/>
      <c r="Q179" s="198"/>
      <c r="R179" s="198"/>
      <c r="S179" s="198"/>
      <c r="T179" s="199"/>
      <c r="AT179" s="200" t="s">
        <v>131</v>
      </c>
      <c r="AU179" s="200" t="s">
        <v>85</v>
      </c>
      <c r="AV179" s="12" t="s">
        <v>85</v>
      </c>
      <c r="AW179" s="12" t="s">
        <v>37</v>
      </c>
      <c r="AX179" s="12" t="s">
        <v>83</v>
      </c>
      <c r="AY179" s="200" t="s">
        <v>128</v>
      </c>
    </row>
    <row r="180" spans="1:65" s="2" customFormat="1" ht="60" customHeight="1" x14ac:dyDescent="0.2">
      <c r="A180" s="33"/>
      <c r="B180" s="34"/>
      <c r="C180" s="220" t="s">
        <v>291</v>
      </c>
      <c r="D180" s="220" t="s">
        <v>179</v>
      </c>
      <c r="E180" s="221" t="s">
        <v>292</v>
      </c>
      <c r="F180" s="222" t="s">
        <v>293</v>
      </c>
      <c r="G180" s="223" t="s">
        <v>294</v>
      </c>
      <c r="H180" s="224">
        <v>1.1000000000000001</v>
      </c>
      <c r="I180" s="225"/>
      <c r="J180" s="226">
        <f>ROUND(I180*H180,2)</f>
        <v>0</v>
      </c>
      <c r="K180" s="222" t="s">
        <v>126</v>
      </c>
      <c r="L180" s="38"/>
      <c r="M180" s="227" t="s">
        <v>35</v>
      </c>
      <c r="N180" s="228" t="s">
        <v>47</v>
      </c>
      <c r="O180" s="63"/>
      <c r="P180" s="185">
        <f>O180*H180</f>
        <v>0</v>
      </c>
      <c r="Q180" s="185">
        <v>0</v>
      </c>
      <c r="R180" s="185">
        <f>Q180*H180</f>
        <v>0</v>
      </c>
      <c r="S180" s="185">
        <v>0</v>
      </c>
      <c r="T180" s="18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7" t="s">
        <v>129</v>
      </c>
      <c r="AT180" s="187" t="s">
        <v>179</v>
      </c>
      <c r="AU180" s="187" t="s">
        <v>85</v>
      </c>
      <c r="AY180" s="16" t="s">
        <v>128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6" t="s">
        <v>83</v>
      </c>
      <c r="BK180" s="188">
        <f>ROUND(I180*H180,2)</f>
        <v>0</v>
      </c>
      <c r="BL180" s="16" t="s">
        <v>129</v>
      </c>
      <c r="BM180" s="187" t="s">
        <v>295</v>
      </c>
    </row>
    <row r="181" spans="1:65" s="2" customFormat="1" ht="48.75" x14ac:dyDescent="0.2">
      <c r="A181" s="33"/>
      <c r="B181" s="34"/>
      <c r="C181" s="35"/>
      <c r="D181" s="191" t="s">
        <v>184</v>
      </c>
      <c r="E181" s="35"/>
      <c r="F181" s="201" t="s">
        <v>296</v>
      </c>
      <c r="G181" s="35"/>
      <c r="H181" s="35"/>
      <c r="I181" s="114"/>
      <c r="J181" s="35"/>
      <c r="K181" s="35"/>
      <c r="L181" s="38"/>
      <c r="M181" s="202"/>
      <c r="N181" s="203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184</v>
      </c>
      <c r="AU181" s="16" t="s">
        <v>85</v>
      </c>
    </row>
    <row r="182" spans="1:65" s="2" customFormat="1" ht="19.5" x14ac:dyDescent="0.2">
      <c r="A182" s="33"/>
      <c r="B182" s="34"/>
      <c r="C182" s="35"/>
      <c r="D182" s="191" t="s">
        <v>148</v>
      </c>
      <c r="E182" s="35"/>
      <c r="F182" s="201" t="s">
        <v>297</v>
      </c>
      <c r="G182" s="35"/>
      <c r="H182" s="35"/>
      <c r="I182" s="114"/>
      <c r="J182" s="35"/>
      <c r="K182" s="35"/>
      <c r="L182" s="38"/>
      <c r="M182" s="202"/>
      <c r="N182" s="203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148</v>
      </c>
      <c r="AU182" s="16" t="s">
        <v>85</v>
      </c>
    </row>
    <row r="183" spans="1:65" s="12" customFormat="1" x14ac:dyDescent="0.2">
      <c r="B183" s="189"/>
      <c r="C183" s="190"/>
      <c r="D183" s="191" t="s">
        <v>131</v>
      </c>
      <c r="E183" s="192" t="s">
        <v>35</v>
      </c>
      <c r="F183" s="193" t="s">
        <v>298</v>
      </c>
      <c r="G183" s="190"/>
      <c r="H183" s="194">
        <v>1.1000000000000001</v>
      </c>
      <c r="I183" s="195"/>
      <c r="J183" s="190"/>
      <c r="K183" s="190"/>
      <c r="L183" s="196"/>
      <c r="M183" s="197"/>
      <c r="N183" s="198"/>
      <c r="O183" s="198"/>
      <c r="P183" s="198"/>
      <c r="Q183" s="198"/>
      <c r="R183" s="198"/>
      <c r="S183" s="198"/>
      <c r="T183" s="199"/>
      <c r="AT183" s="200" t="s">
        <v>131</v>
      </c>
      <c r="AU183" s="200" t="s">
        <v>85</v>
      </c>
      <c r="AV183" s="12" t="s">
        <v>85</v>
      </c>
      <c r="AW183" s="12" t="s">
        <v>37</v>
      </c>
      <c r="AX183" s="12" t="s">
        <v>83</v>
      </c>
      <c r="AY183" s="200" t="s">
        <v>128</v>
      </c>
    </row>
    <row r="184" spans="1:65" s="2" customFormat="1" ht="24" customHeight="1" x14ac:dyDescent="0.2">
      <c r="A184" s="33"/>
      <c r="B184" s="34"/>
      <c r="C184" s="220" t="s">
        <v>299</v>
      </c>
      <c r="D184" s="220" t="s">
        <v>179</v>
      </c>
      <c r="E184" s="221" t="s">
        <v>300</v>
      </c>
      <c r="F184" s="222" t="s">
        <v>301</v>
      </c>
      <c r="G184" s="223" t="s">
        <v>294</v>
      </c>
      <c r="H184" s="224">
        <v>1.1000000000000001</v>
      </c>
      <c r="I184" s="225"/>
      <c r="J184" s="226">
        <f>ROUND(I184*H184,2)</f>
        <v>0</v>
      </c>
      <c r="K184" s="222" t="s">
        <v>126</v>
      </c>
      <c r="L184" s="38"/>
      <c r="M184" s="227" t="s">
        <v>35</v>
      </c>
      <c r="N184" s="228" t="s">
        <v>47</v>
      </c>
      <c r="O184" s="63"/>
      <c r="P184" s="185">
        <f>O184*H184</f>
        <v>0</v>
      </c>
      <c r="Q184" s="185">
        <v>0</v>
      </c>
      <c r="R184" s="185">
        <f>Q184*H184</f>
        <v>0</v>
      </c>
      <c r="S184" s="185">
        <v>0</v>
      </c>
      <c r="T184" s="18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7" t="s">
        <v>129</v>
      </c>
      <c r="AT184" s="187" t="s">
        <v>179</v>
      </c>
      <c r="AU184" s="187" t="s">
        <v>85</v>
      </c>
      <c r="AY184" s="16" t="s">
        <v>128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6" t="s">
        <v>83</v>
      </c>
      <c r="BK184" s="188">
        <f>ROUND(I184*H184,2)</f>
        <v>0</v>
      </c>
      <c r="BL184" s="16" t="s">
        <v>129</v>
      </c>
      <c r="BM184" s="187" t="s">
        <v>302</v>
      </c>
    </row>
    <row r="185" spans="1:65" s="2" customFormat="1" ht="29.25" x14ac:dyDescent="0.2">
      <c r="A185" s="33"/>
      <c r="B185" s="34"/>
      <c r="C185" s="35"/>
      <c r="D185" s="191" t="s">
        <v>184</v>
      </c>
      <c r="E185" s="35"/>
      <c r="F185" s="201" t="s">
        <v>303</v>
      </c>
      <c r="G185" s="35"/>
      <c r="H185" s="35"/>
      <c r="I185" s="114"/>
      <c r="J185" s="35"/>
      <c r="K185" s="35"/>
      <c r="L185" s="38"/>
      <c r="M185" s="202"/>
      <c r="N185" s="203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184</v>
      </c>
      <c r="AU185" s="16" t="s">
        <v>85</v>
      </c>
    </row>
    <row r="186" spans="1:65" s="12" customFormat="1" x14ac:dyDescent="0.2">
      <c r="B186" s="189"/>
      <c r="C186" s="190"/>
      <c r="D186" s="191" t="s">
        <v>131</v>
      </c>
      <c r="E186" s="192" t="s">
        <v>35</v>
      </c>
      <c r="F186" s="193" t="s">
        <v>298</v>
      </c>
      <c r="G186" s="190"/>
      <c r="H186" s="194">
        <v>1.1000000000000001</v>
      </c>
      <c r="I186" s="195"/>
      <c r="J186" s="190"/>
      <c r="K186" s="190"/>
      <c r="L186" s="196"/>
      <c r="M186" s="197"/>
      <c r="N186" s="198"/>
      <c r="O186" s="198"/>
      <c r="P186" s="198"/>
      <c r="Q186" s="198"/>
      <c r="R186" s="198"/>
      <c r="S186" s="198"/>
      <c r="T186" s="199"/>
      <c r="AT186" s="200" t="s">
        <v>131</v>
      </c>
      <c r="AU186" s="200" t="s">
        <v>85</v>
      </c>
      <c r="AV186" s="12" t="s">
        <v>85</v>
      </c>
      <c r="AW186" s="12" t="s">
        <v>37</v>
      </c>
      <c r="AX186" s="12" t="s">
        <v>83</v>
      </c>
      <c r="AY186" s="200" t="s">
        <v>128</v>
      </c>
    </row>
    <row r="187" spans="1:65" s="13" customFormat="1" ht="25.9" customHeight="1" x14ac:dyDescent="0.2">
      <c r="B187" s="204"/>
      <c r="C187" s="205"/>
      <c r="D187" s="206" t="s">
        <v>75</v>
      </c>
      <c r="E187" s="207" t="s">
        <v>304</v>
      </c>
      <c r="F187" s="207" t="s">
        <v>305</v>
      </c>
      <c r="G187" s="205"/>
      <c r="H187" s="205"/>
      <c r="I187" s="208"/>
      <c r="J187" s="209">
        <f>BK187</f>
        <v>0</v>
      </c>
      <c r="K187" s="205"/>
      <c r="L187" s="210"/>
      <c r="M187" s="211"/>
      <c r="N187" s="212"/>
      <c r="O187" s="212"/>
      <c r="P187" s="213">
        <f>SUM(P188:P250)</f>
        <v>0</v>
      </c>
      <c r="Q187" s="212"/>
      <c r="R187" s="213">
        <f>SUM(R188:R250)</f>
        <v>0</v>
      </c>
      <c r="S187" s="212"/>
      <c r="T187" s="214">
        <f>SUM(T188:T250)</f>
        <v>0</v>
      </c>
      <c r="AR187" s="215" t="s">
        <v>129</v>
      </c>
      <c r="AT187" s="216" t="s">
        <v>75</v>
      </c>
      <c r="AU187" s="216" t="s">
        <v>76</v>
      </c>
      <c r="AY187" s="215" t="s">
        <v>128</v>
      </c>
      <c r="BK187" s="217">
        <f>SUM(BK188:BK250)</f>
        <v>0</v>
      </c>
    </row>
    <row r="188" spans="1:65" s="2" customFormat="1" ht="36" customHeight="1" x14ac:dyDescent="0.2">
      <c r="A188" s="33"/>
      <c r="B188" s="34"/>
      <c r="C188" s="220" t="s">
        <v>306</v>
      </c>
      <c r="D188" s="220" t="s">
        <v>179</v>
      </c>
      <c r="E188" s="221" t="s">
        <v>307</v>
      </c>
      <c r="F188" s="222" t="s">
        <v>308</v>
      </c>
      <c r="G188" s="223" t="s">
        <v>125</v>
      </c>
      <c r="H188" s="224">
        <v>6</v>
      </c>
      <c r="I188" s="225"/>
      <c r="J188" s="226">
        <f>ROUND(I188*H188,2)</f>
        <v>0</v>
      </c>
      <c r="K188" s="222" t="s">
        <v>126</v>
      </c>
      <c r="L188" s="38"/>
      <c r="M188" s="227" t="s">
        <v>35</v>
      </c>
      <c r="N188" s="228" t="s">
        <v>47</v>
      </c>
      <c r="O188" s="63"/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7" t="s">
        <v>309</v>
      </c>
      <c r="AT188" s="187" t="s">
        <v>179</v>
      </c>
      <c r="AU188" s="187" t="s">
        <v>83</v>
      </c>
      <c r="AY188" s="16" t="s">
        <v>128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6" t="s">
        <v>83</v>
      </c>
      <c r="BK188" s="188">
        <f>ROUND(I188*H188,2)</f>
        <v>0</v>
      </c>
      <c r="BL188" s="16" t="s">
        <v>309</v>
      </c>
      <c r="BM188" s="187" t="s">
        <v>310</v>
      </c>
    </row>
    <row r="189" spans="1:65" s="2" customFormat="1" ht="29.25" x14ac:dyDescent="0.2">
      <c r="A189" s="33"/>
      <c r="B189" s="34"/>
      <c r="C189" s="35"/>
      <c r="D189" s="191" t="s">
        <v>184</v>
      </c>
      <c r="E189" s="35"/>
      <c r="F189" s="201" t="s">
        <v>311</v>
      </c>
      <c r="G189" s="35"/>
      <c r="H189" s="35"/>
      <c r="I189" s="114"/>
      <c r="J189" s="35"/>
      <c r="K189" s="35"/>
      <c r="L189" s="38"/>
      <c r="M189" s="202"/>
      <c r="N189" s="203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184</v>
      </c>
      <c r="AU189" s="16" t="s">
        <v>83</v>
      </c>
    </row>
    <row r="190" spans="1:65" s="12" customFormat="1" x14ac:dyDescent="0.2">
      <c r="B190" s="189"/>
      <c r="C190" s="190"/>
      <c r="D190" s="191" t="s">
        <v>131</v>
      </c>
      <c r="E190" s="192" t="s">
        <v>35</v>
      </c>
      <c r="F190" s="193" t="s">
        <v>312</v>
      </c>
      <c r="G190" s="190"/>
      <c r="H190" s="194">
        <v>6</v>
      </c>
      <c r="I190" s="195"/>
      <c r="J190" s="190"/>
      <c r="K190" s="190"/>
      <c r="L190" s="196"/>
      <c r="M190" s="197"/>
      <c r="N190" s="198"/>
      <c r="O190" s="198"/>
      <c r="P190" s="198"/>
      <c r="Q190" s="198"/>
      <c r="R190" s="198"/>
      <c r="S190" s="198"/>
      <c r="T190" s="199"/>
      <c r="AT190" s="200" t="s">
        <v>131</v>
      </c>
      <c r="AU190" s="200" t="s">
        <v>83</v>
      </c>
      <c r="AV190" s="12" t="s">
        <v>85</v>
      </c>
      <c r="AW190" s="12" t="s">
        <v>37</v>
      </c>
      <c r="AX190" s="12" t="s">
        <v>83</v>
      </c>
      <c r="AY190" s="200" t="s">
        <v>128</v>
      </c>
    </row>
    <row r="191" spans="1:65" s="2" customFormat="1" ht="24" customHeight="1" x14ac:dyDescent="0.2">
      <c r="A191" s="33"/>
      <c r="B191" s="34"/>
      <c r="C191" s="220" t="s">
        <v>313</v>
      </c>
      <c r="D191" s="220" t="s">
        <v>179</v>
      </c>
      <c r="E191" s="221" t="s">
        <v>314</v>
      </c>
      <c r="F191" s="222" t="s">
        <v>315</v>
      </c>
      <c r="G191" s="223" t="s">
        <v>125</v>
      </c>
      <c r="H191" s="224">
        <v>110</v>
      </c>
      <c r="I191" s="225"/>
      <c r="J191" s="226">
        <f>ROUND(I191*H191,2)</f>
        <v>0</v>
      </c>
      <c r="K191" s="222" t="s">
        <v>126</v>
      </c>
      <c r="L191" s="38"/>
      <c r="M191" s="227" t="s">
        <v>35</v>
      </c>
      <c r="N191" s="228" t="s">
        <v>47</v>
      </c>
      <c r="O191" s="63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7" t="s">
        <v>309</v>
      </c>
      <c r="AT191" s="187" t="s">
        <v>179</v>
      </c>
      <c r="AU191" s="187" t="s">
        <v>83</v>
      </c>
      <c r="AY191" s="16" t="s">
        <v>128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6" t="s">
        <v>83</v>
      </c>
      <c r="BK191" s="188">
        <f>ROUND(I191*H191,2)</f>
        <v>0</v>
      </c>
      <c r="BL191" s="16" t="s">
        <v>309</v>
      </c>
      <c r="BM191" s="187" t="s">
        <v>316</v>
      </c>
    </row>
    <row r="192" spans="1:65" s="12" customFormat="1" x14ac:dyDescent="0.2">
      <c r="B192" s="189"/>
      <c r="C192" s="190"/>
      <c r="D192" s="191" t="s">
        <v>131</v>
      </c>
      <c r="E192" s="192" t="s">
        <v>35</v>
      </c>
      <c r="F192" s="193" t="s">
        <v>317</v>
      </c>
      <c r="G192" s="190"/>
      <c r="H192" s="194">
        <v>110</v>
      </c>
      <c r="I192" s="195"/>
      <c r="J192" s="190"/>
      <c r="K192" s="190"/>
      <c r="L192" s="196"/>
      <c r="M192" s="197"/>
      <c r="N192" s="198"/>
      <c r="O192" s="198"/>
      <c r="P192" s="198"/>
      <c r="Q192" s="198"/>
      <c r="R192" s="198"/>
      <c r="S192" s="198"/>
      <c r="T192" s="199"/>
      <c r="AT192" s="200" t="s">
        <v>131</v>
      </c>
      <c r="AU192" s="200" t="s">
        <v>83</v>
      </c>
      <c r="AV192" s="12" t="s">
        <v>85</v>
      </c>
      <c r="AW192" s="12" t="s">
        <v>37</v>
      </c>
      <c r="AX192" s="12" t="s">
        <v>83</v>
      </c>
      <c r="AY192" s="200" t="s">
        <v>128</v>
      </c>
    </row>
    <row r="193" spans="1:65" s="2" customFormat="1" ht="24" customHeight="1" x14ac:dyDescent="0.2">
      <c r="A193" s="33"/>
      <c r="B193" s="34"/>
      <c r="C193" s="220" t="s">
        <v>318</v>
      </c>
      <c r="D193" s="220" t="s">
        <v>179</v>
      </c>
      <c r="E193" s="221" t="s">
        <v>319</v>
      </c>
      <c r="F193" s="222" t="s">
        <v>320</v>
      </c>
      <c r="G193" s="223" t="s">
        <v>125</v>
      </c>
      <c r="H193" s="224">
        <v>110</v>
      </c>
      <c r="I193" s="225"/>
      <c r="J193" s="226">
        <f>ROUND(I193*H193,2)</f>
        <v>0</v>
      </c>
      <c r="K193" s="222" t="s">
        <v>126</v>
      </c>
      <c r="L193" s="38"/>
      <c r="M193" s="227" t="s">
        <v>35</v>
      </c>
      <c r="N193" s="228" t="s">
        <v>47</v>
      </c>
      <c r="O193" s="63"/>
      <c r="P193" s="185">
        <f>O193*H193</f>
        <v>0</v>
      </c>
      <c r="Q193" s="185">
        <v>0</v>
      </c>
      <c r="R193" s="185">
        <f>Q193*H193</f>
        <v>0</v>
      </c>
      <c r="S193" s="185">
        <v>0</v>
      </c>
      <c r="T193" s="186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7" t="s">
        <v>309</v>
      </c>
      <c r="AT193" s="187" t="s">
        <v>179</v>
      </c>
      <c r="AU193" s="187" t="s">
        <v>83</v>
      </c>
      <c r="AY193" s="16" t="s">
        <v>128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16" t="s">
        <v>83</v>
      </c>
      <c r="BK193" s="188">
        <f>ROUND(I193*H193,2)</f>
        <v>0</v>
      </c>
      <c r="BL193" s="16" t="s">
        <v>309</v>
      </c>
      <c r="BM193" s="187" t="s">
        <v>321</v>
      </c>
    </row>
    <row r="194" spans="1:65" s="12" customFormat="1" x14ac:dyDescent="0.2">
      <c r="B194" s="189"/>
      <c r="C194" s="190"/>
      <c r="D194" s="191" t="s">
        <v>131</v>
      </c>
      <c r="E194" s="192" t="s">
        <v>35</v>
      </c>
      <c r="F194" s="193" t="s">
        <v>317</v>
      </c>
      <c r="G194" s="190"/>
      <c r="H194" s="194">
        <v>110</v>
      </c>
      <c r="I194" s="195"/>
      <c r="J194" s="190"/>
      <c r="K194" s="190"/>
      <c r="L194" s="196"/>
      <c r="M194" s="197"/>
      <c r="N194" s="198"/>
      <c r="O194" s="198"/>
      <c r="P194" s="198"/>
      <c r="Q194" s="198"/>
      <c r="R194" s="198"/>
      <c r="S194" s="198"/>
      <c r="T194" s="199"/>
      <c r="AT194" s="200" t="s">
        <v>131</v>
      </c>
      <c r="AU194" s="200" t="s">
        <v>83</v>
      </c>
      <c r="AV194" s="12" t="s">
        <v>85</v>
      </c>
      <c r="AW194" s="12" t="s">
        <v>37</v>
      </c>
      <c r="AX194" s="12" t="s">
        <v>83</v>
      </c>
      <c r="AY194" s="200" t="s">
        <v>128</v>
      </c>
    </row>
    <row r="195" spans="1:65" s="2" customFormat="1" ht="24" customHeight="1" x14ac:dyDescent="0.2">
      <c r="A195" s="33"/>
      <c r="B195" s="34"/>
      <c r="C195" s="220" t="s">
        <v>322</v>
      </c>
      <c r="D195" s="220" t="s">
        <v>179</v>
      </c>
      <c r="E195" s="221" t="s">
        <v>323</v>
      </c>
      <c r="F195" s="222" t="s">
        <v>324</v>
      </c>
      <c r="G195" s="223" t="s">
        <v>125</v>
      </c>
      <c r="H195" s="224">
        <v>4</v>
      </c>
      <c r="I195" s="225"/>
      <c r="J195" s="226">
        <f>ROUND(I195*H195,2)</f>
        <v>0</v>
      </c>
      <c r="K195" s="222" t="s">
        <v>126</v>
      </c>
      <c r="L195" s="38"/>
      <c r="M195" s="227" t="s">
        <v>35</v>
      </c>
      <c r="N195" s="228" t="s">
        <v>47</v>
      </c>
      <c r="O195" s="63"/>
      <c r="P195" s="185">
        <f>O195*H195</f>
        <v>0</v>
      </c>
      <c r="Q195" s="185">
        <v>0</v>
      </c>
      <c r="R195" s="185">
        <f>Q195*H195</f>
        <v>0</v>
      </c>
      <c r="S195" s="185">
        <v>0</v>
      </c>
      <c r="T195" s="18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7" t="s">
        <v>309</v>
      </c>
      <c r="AT195" s="187" t="s">
        <v>179</v>
      </c>
      <c r="AU195" s="187" t="s">
        <v>83</v>
      </c>
      <c r="AY195" s="16" t="s">
        <v>128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6" t="s">
        <v>83</v>
      </c>
      <c r="BK195" s="188">
        <f>ROUND(I195*H195,2)</f>
        <v>0</v>
      </c>
      <c r="BL195" s="16" t="s">
        <v>309</v>
      </c>
      <c r="BM195" s="187" t="s">
        <v>325</v>
      </c>
    </row>
    <row r="196" spans="1:65" s="2" customFormat="1" ht="19.5" x14ac:dyDescent="0.2">
      <c r="A196" s="33"/>
      <c r="B196" s="34"/>
      <c r="C196" s="35"/>
      <c r="D196" s="191" t="s">
        <v>148</v>
      </c>
      <c r="E196" s="35"/>
      <c r="F196" s="201" t="s">
        <v>326</v>
      </c>
      <c r="G196" s="35"/>
      <c r="H196" s="35"/>
      <c r="I196" s="114"/>
      <c r="J196" s="35"/>
      <c r="K196" s="35"/>
      <c r="L196" s="38"/>
      <c r="M196" s="202"/>
      <c r="N196" s="203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148</v>
      </c>
      <c r="AU196" s="16" t="s">
        <v>83</v>
      </c>
    </row>
    <row r="197" spans="1:65" s="12" customFormat="1" x14ac:dyDescent="0.2">
      <c r="B197" s="189"/>
      <c r="C197" s="190"/>
      <c r="D197" s="191" t="s">
        <v>131</v>
      </c>
      <c r="E197" s="192" t="s">
        <v>35</v>
      </c>
      <c r="F197" s="193" t="s">
        <v>327</v>
      </c>
      <c r="G197" s="190"/>
      <c r="H197" s="194">
        <v>4</v>
      </c>
      <c r="I197" s="195"/>
      <c r="J197" s="190"/>
      <c r="K197" s="190"/>
      <c r="L197" s="196"/>
      <c r="M197" s="197"/>
      <c r="N197" s="198"/>
      <c r="O197" s="198"/>
      <c r="P197" s="198"/>
      <c r="Q197" s="198"/>
      <c r="R197" s="198"/>
      <c r="S197" s="198"/>
      <c r="T197" s="199"/>
      <c r="AT197" s="200" t="s">
        <v>131</v>
      </c>
      <c r="AU197" s="200" t="s">
        <v>83</v>
      </c>
      <c r="AV197" s="12" t="s">
        <v>85</v>
      </c>
      <c r="AW197" s="12" t="s">
        <v>37</v>
      </c>
      <c r="AX197" s="12" t="s">
        <v>83</v>
      </c>
      <c r="AY197" s="200" t="s">
        <v>128</v>
      </c>
    </row>
    <row r="198" spans="1:65" s="2" customFormat="1" ht="24" customHeight="1" x14ac:dyDescent="0.2">
      <c r="A198" s="33"/>
      <c r="B198" s="34"/>
      <c r="C198" s="220" t="s">
        <v>328</v>
      </c>
      <c r="D198" s="220" t="s">
        <v>179</v>
      </c>
      <c r="E198" s="221" t="s">
        <v>329</v>
      </c>
      <c r="F198" s="222" t="s">
        <v>330</v>
      </c>
      <c r="G198" s="223" t="s">
        <v>125</v>
      </c>
      <c r="H198" s="224">
        <v>4</v>
      </c>
      <c r="I198" s="225"/>
      <c r="J198" s="226">
        <f>ROUND(I198*H198,2)</f>
        <v>0</v>
      </c>
      <c r="K198" s="222" t="s">
        <v>126</v>
      </c>
      <c r="L198" s="38"/>
      <c r="M198" s="227" t="s">
        <v>35</v>
      </c>
      <c r="N198" s="228" t="s">
        <v>47</v>
      </c>
      <c r="O198" s="63"/>
      <c r="P198" s="185">
        <f>O198*H198</f>
        <v>0</v>
      </c>
      <c r="Q198" s="185">
        <v>0</v>
      </c>
      <c r="R198" s="185">
        <f>Q198*H198</f>
        <v>0</v>
      </c>
      <c r="S198" s="185">
        <v>0</v>
      </c>
      <c r="T198" s="186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7" t="s">
        <v>309</v>
      </c>
      <c r="AT198" s="187" t="s">
        <v>179</v>
      </c>
      <c r="AU198" s="187" t="s">
        <v>83</v>
      </c>
      <c r="AY198" s="16" t="s">
        <v>128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16" t="s">
        <v>83</v>
      </c>
      <c r="BK198" s="188">
        <f>ROUND(I198*H198,2)</f>
        <v>0</v>
      </c>
      <c r="BL198" s="16" t="s">
        <v>309</v>
      </c>
      <c r="BM198" s="187" t="s">
        <v>331</v>
      </c>
    </row>
    <row r="199" spans="1:65" s="2" customFormat="1" ht="19.5" x14ac:dyDescent="0.2">
      <c r="A199" s="33"/>
      <c r="B199" s="34"/>
      <c r="C199" s="35"/>
      <c r="D199" s="191" t="s">
        <v>148</v>
      </c>
      <c r="E199" s="35"/>
      <c r="F199" s="201" t="s">
        <v>332</v>
      </c>
      <c r="G199" s="35"/>
      <c r="H199" s="35"/>
      <c r="I199" s="114"/>
      <c r="J199" s="35"/>
      <c r="K199" s="35"/>
      <c r="L199" s="38"/>
      <c r="M199" s="202"/>
      <c r="N199" s="203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148</v>
      </c>
      <c r="AU199" s="16" t="s">
        <v>83</v>
      </c>
    </row>
    <row r="200" spans="1:65" s="12" customFormat="1" x14ac:dyDescent="0.2">
      <c r="B200" s="189"/>
      <c r="C200" s="190"/>
      <c r="D200" s="191" t="s">
        <v>131</v>
      </c>
      <c r="E200" s="192" t="s">
        <v>35</v>
      </c>
      <c r="F200" s="193" t="s">
        <v>327</v>
      </c>
      <c r="G200" s="190"/>
      <c r="H200" s="194">
        <v>4</v>
      </c>
      <c r="I200" s="195"/>
      <c r="J200" s="190"/>
      <c r="K200" s="190"/>
      <c r="L200" s="196"/>
      <c r="M200" s="197"/>
      <c r="N200" s="198"/>
      <c r="O200" s="198"/>
      <c r="P200" s="198"/>
      <c r="Q200" s="198"/>
      <c r="R200" s="198"/>
      <c r="S200" s="198"/>
      <c r="T200" s="199"/>
      <c r="AT200" s="200" t="s">
        <v>131</v>
      </c>
      <c r="AU200" s="200" t="s">
        <v>83</v>
      </c>
      <c r="AV200" s="12" t="s">
        <v>85</v>
      </c>
      <c r="AW200" s="12" t="s">
        <v>37</v>
      </c>
      <c r="AX200" s="12" t="s">
        <v>83</v>
      </c>
      <c r="AY200" s="200" t="s">
        <v>128</v>
      </c>
    </row>
    <row r="201" spans="1:65" s="2" customFormat="1" ht="24" customHeight="1" x14ac:dyDescent="0.2">
      <c r="A201" s="33"/>
      <c r="B201" s="34"/>
      <c r="C201" s="220" t="s">
        <v>333</v>
      </c>
      <c r="D201" s="220" t="s">
        <v>179</v>
      </c>
      <c r="E201" s="221" t="s">
        <v>334</v>
      </c>
      <c r="F201" s="222" t="s">
        <v>335</v>
      </c>
      <c r="G201" s="223" t="s">
        <v>125</v>
      </c>
      <c r="H201" s="224">
        <v>44</v>
      </c>
      <c r="I201" s="225"/>
      <c r="J201" s="226">
        <f>ROUND(I201*H201,2)</f>
        <v>0</v>
      </c>
      <c r="K201" s="222" t="s">
        <v>126</v>
      </c>
      <c r="L201" s="38"/>
      <c r="M201" s="227" t="s">
        <v>35</v>
      </c>
      <c r="N201" s="228" t="s">
        <v>47</v>
      </c>
      <c r="O201" s="63"/>
      <c r="P201" s="185">
        <f>O201*H201</f>
        <v>0</v>
      </c>
      <c r="Q201" s="185">
        <v>0</v>
      </c>
      <c r="R201" s="185">
        <f>Q201*H201</f>
        <v>0</v>
      </c>
      <c r="S201" s="185">
        <v>0</v>
      </c>
      <c r="T201" s="18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7" t="s">
        <v>309</v>
      </c>
      <c r="AT201" s="187" t="s">
        <v>179</v>
      </c>
      <c r="AU201" s="187" t="s">
        <v>83</v>
      </c>
      <c r="AY201" s="16" t="s">
        <v>128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6" t="s">
        <v>83</v>
      </c>
      <c r="BK201" s="188">
        <f>ROUND(I201*H201,2)</f>
        <v>0</v>
      </c>
      <c r="BL201" s="16" t="s">
        <v>309</v>
      </c>
      <c r="BM201" s="187" t="s">
        <v>336</v>
      </c>
    </row>
    <row r="202" spans="1:65" s="2" customFormat="1" ht="19.5" x14ac:dyDescent="0.2">
      <c r="A202" s="33"/>
      <c r="B202" s="34"/>
      <c r="C202" s="35"/>
      <c r="D202" s="191" t="s">
        <v>148</v>
      </c>
      <c r="E202" s="35"/>
      <c r="F202" s="201" t="s">
        <v>337</v>
      </c>
      <c r="G202" s="35"/>
      <c r="H202" s="35"/>
      <c r="I202" s="114"/>
      <c r="J202" s="35"/>
      <c r="K202" s="35"/>
      <c r="L202" s="38"/>
      <c r="M202" s="202"/>
      <c r="N202" s="203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148</v>
      </c>
      <c r="AU202" s="16" t="s">
        <v>83</v>
      </c>
    </row>
    <row r="203" spans="1:65" s="12" customFormat="1" x14ac:dyDescent="0.2">
      <c r="B203" s="189"/>
      <c r="C203" s="190"/>
      <c r="D203" s="191" t="s">
        <v>131</v>
      </c>
      <c r="E203" s="192" t="s">
        <v>35</v>
      </c>
      <c r="F203" s="193" t="s">
        <v>338</v>
      </c>
      <c r="G203" s="190"/>
      <c r="H203" s="194">
        <v>44</v>
      </c>
      <c r="I203" s="195"/>
      <c r="J203" s="190"/>
      <c r="K203" s="190"/>
      <c r="L203" s="196"/>
      <c r="M203" s="197"/>
      <c r="N203" s="198"/>
      <c r="O203" s="198"/>
      <c r="P203" s="198"/>
      <c r="Q203" s="198"/>
      <c r="R203" s="198"/>
      <c r="S203" s="198"/>
      <c r="T203" s="199"/>
      <c r="AT203" s="200" t="s">
        <v>131</v>
      </c>
      <c r="AU203" s="200" t="s">
        <v>83</v>
      </c>
      <c r="AV203" s="12" t="s">
        <v>85</v>
      </c>
      <c r="AW203" s="12" t="s">
        <v>37</v>
      </c>
      <c r="AX203" s="12" t="s">
        <v>83</v>
      </c>
      <c r="AY203" s="200" t="s">
        <v>128</v>
      </c>
    </row>
    <row r="204" spans="1:65" s="2" customFormat="1" ht="36" customHeight="1" x14ac:dyDescent="0.2">
      <c r="A204" s="33"/>
      <c r="B204" s="34"/>
      <c r="C204" s="220" t="s">
        <v>339</v>
      </c>
      <c r="D204" s="220" t="s">
        <v>179</v>
      </c>
      <c r="E204" s="221" t="s">
        <v>340</v>
      </c>
      <c r="F204" s="222" t="s">
        <v>341</v>
      </c>
      <c r="G204" s="223" t="s">
        <v>125</v>
      </c>
      <c r="H204" s="224">
        <v>22</v>
      </c>
      <c r="I204" s="225"/>
      <c r="J204" s="226">
        <f>ROUND(I204*H204,2)</f>
        <v>0</v>
      </c>
      <c r="K204" s="222" t="s">
        <v>126</v>
      </c>
      <c r="L204" s="38"/>
      <c r="M204" s="227" t="s">
        <v>35</v>
      </c>
      <c r="N204" s="228" t="s">
        <v>47</v>
      </c>
      <c r="O204" s="63"/>
      <c r="P204" s="185">
        <f>O204*H204</f>
        <v>0</v>
      </c>
      <c r="Q204" s="185">
        <v>0</v>
      </c>
      <c r="R204" s="185">
        <f>Q204*H204</f>
        <v>0</v>
      </c>
      <c r="S204" s="185">
        <v>0</v>
      </c>
      <c r="T204" s="18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7" t="s">
        <v>309</v>
      </c>
      <c r="AT204" s="187" t="s">
        <v>179</v>
      </c>
      <c r="AU204" s="187" t="s">
        <v>83</v>
      </c>
      <c r="AY204" s="16" t="s">
        <v>128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6" t="s">
        <v>83</v>
      </c>
      <c r="BK204" s="188">
        <f>ROUND(I204*H204,2)</f>
        <v>0</v>
      </c>
      <c r="BL204" s="16" t="s">
        <v>309</v>
      </c>
      <c r="BM204" s="187" t="s">
        <v>342</v>
      </c>
    </row>
    <row r="205" spans="1:65" s="2" customFormat="1" ht="19.5" x14ac:dyDescent="0.2">
      <c r="A205" s="33"/>
      <c r="B205" s="34"/>
      <c r="C205" s="35"/>
      <c r="D205" s="191" t="s">
        <v>148</v>
      </c>
      <c r="E205" s="35"/>
      <c r="F205" s="201" t="s">
        <v>337</v>
      </c>
      <c r="G205" s="35"/>
      <c r="H205" s="35"/>
      <c r="I205" s="114"/>
      <c r="J205" s="35"/>
      <c r="K205" s="35"/>
      <c r="L205" s="38"/>
      <c r="M205" s="202"/>
      <c r="N205" s="203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148</v>
      </c>
      <c r="AU205" s="16" t="s">
        <v>83</v>
      </c>
    </row>
    <row r="206" spans="1:65" s="12" customFormat="1" x14ac:dyDescent="0.2">
      <c r="B206" s="189"/>
      <c r="C206" s="190"/>
      <c r="D206" s="191" t="s">
        <v>131</v>
      </c>
      <c r="E206" s="192" t="s">
        <v>35</v>
      </c>
      <c r="F206" s="193" t="s">
        <v>343</v>
      </c>
      <c r="G206" s="190"/>
      <c r="H206" s="194">
        <v>22</v>
      </c>
      <c r="I206" s="195"/>
      <c r="J206" s="190"/>
      <c r="K206" s="190"/>
      <c r="L206" s="196"/>
      <c r="M206" s="197"/>
      <c r="N206" s="198"/>
      <c r="O206" s="198"/>
      <c r="P206" s="198"/>
      <c r="Q206" s="198"/>
      <c r="R206" s="198"/>
      <c r="S206" s="198"/>
      <c r="T206" s="199"/>
      <c r="AT206" s="200" t="s">
        <v>131</v>
      </c>
      <c r="AU206" s="200" t="s">
        <v>83</v>
      </c>
      <c r="AV206" s="12" t="s">
        <v>85</v>
      </c>
      <c r="AW206" s="12" t="s">
        <v>37</v>
      </c>
      <c r="AX206" s="12" t="s">
        <v>83</v>
      </c>
      <c r="AY206" s="200" t="s">
        <v>128</v>
      </c>
    </row>
    <row r="207" spans="1:65" s="2" customFormat="1" ht="36" customHeight="1" x14ac:dyDescent="0.2">
      <c r="A207" s="33"/>
      <c r="B207" s="34"/>
      <c r="C207" s="220" t="s">
        <v>344</v>
      </c>
      <c r="D207" s="220" t="s">
        <v>179</v>
      </c>
      <c r="E207" s="221" t="s">
        <v>345</v>
      </c>
      <c r="F207" s="222" t="s">
        <v>346</v>
      </c>
      <c r="G207" s="223" t="s">
        <v>125</v>
      </c>
      <c r="H207" s="224">
        <v>22</v>
      </c>
      <c r="I207" s="225"/>
      <c r="J207" s="226">
        <f>ROUND(I207*H207,2)</f>
        <v>0</v>
      </c>
      <c r="K207" s="222" t="s">
        <v>126</v>
      </c>
      <c r="L207" s="38"/>
      <c r="M207" s="227" t="s">
        <v>35</v>
      </c>
      <c r="N207" s="228" t="s">
        <v>47</v>
      </c>
      <c r="O207" s="63"/>
      <c r="P207" s="185">
        <f>O207*H207</f>
        <v>0</v>
      </c>
      <c r="Q207" s="185">
        <v>0</v>
      </c>
      <c r="R207" s="185">
        <f>Q207*H207</f>
        <v>0</v>
      </c>
      <c r="S207" s="185">
        <v>0</v>
      </c>
      <c r="T207" s="18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7" t="s">
        <v>309</v>
      </c>
      <c r="AT207" s="187" t="s">
        <v>179</v>
      </c>
      <c r="AU207" s="187" t="s">
        <v>83</v>
      </c>
      <c r="AY207" s="16" t="s">
        <v>128</v>
      </c>
      <c r="BE207" s="188">
        <f>IF(N207="základní",J207,0)</f>
        <v>0</v>
      </c>
      <c r="BF207" s="188">
        <f>IF(N207="snížená",J207,0)</f>
        <v>0</v>
      </c>
      <c r="BG207" s="188">
        <f>IF(N207="zákl. přenesená",J207,0)</f>
        <v>0</v>
      </c>
      <c r="BH207" s="188">
        <f>IF(N207="sníž. přenesená",J207,0)</f>
        <v>0</v>
      </c>
      <c r="BI207" s="188">
        <f>IF(N207="nulová",J207,0)</f>
        <v>0</v>
      </c>
      <c r="BJ207" s="16" t="s">
        <v>83</v>
      </c>
      <c r="BK207" s="188">
        <f>ROUND(I207*H207,2)</f>
        <v>0</v>
      </c>
      <c r="BL207" s="16" t="s">
        <v>309</v>
      </c>
      <c r="BM207" s="187" t="s">
        <v>347</v>
      </c>
    </row>
    <row r="208" spans="1:65" s="2" customFormat="1" ht="19.5" x14ac:dyDescent="0.2">
      <c r="A208" s="33"/>
      <c r="B208" s="34"/>
      <c r="C208" s="35"/>
      <c r="D208" s="191" t="s">
        <v>148</v>
      </c>
      <c r="E208" s="35"/>
      <c r="F208" s="201" t="s">
        <v>337</v>
      </c>
      <c r="G208" s="35"/>
      <c r="H208" s="35"/>
      <c r="I208" s="114"/>
      <c r="J208" s="35"/>
      <c r="K208" s="35"/>
      <c r="L208" s="38"/>
      <c r="M208" s="202"/>
      <c r="N208" s="203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148</v>
      </c>
      <c r="AU208" s="16" t="s">
        <v>83</v>
      </c>
    </row>
    <row r="209" spans="1:65" s="12" customFormat="1" x14ac:dyDescent="0.2">
      <c r="B209" s="189"/>
      <c r="C209" s="190"/>
      <c r="D209" s="191" t="s">
        <v>131</v>
      </c>
      <c r="E209" s="192" t="s">
        <v>35</v>
      </c>
      <c r="F209" s="193" t="s">
        <v>343</v>
      </c>
      <c r="G209" s="190"/>
      <c r="H209" s="194">
        <v>22</v>
      </c>
      <c r="I209" s="195"/>
      <c r="J209" s="190"/>
      <c r="K209" s="190"/>
      <c r="L209" s="196"/>
      <c r="M209" s="197"/>
      <c r="N209" s="198"/>
      <c r="O209" s="198"/>
      <c r="P209" s="198"/>
      <c r="Q209" s="198"/>
      <c r="R209" s="198"/>
      <c r="S209" s="198"/>
      <c r="T209" s="199"/>
      <c r="AT209" s="200" t="s">
        <v>131</v>
      </c>
      <c r="AU209" s="200" t="s">
        <v>83</v>
      </c>
      <c r="AV209" s="12" t="s">
        <v>85</v>
      </c>
      <c r="AW209" s="12" t="s">
        <v>37</v>
      </c>
      <c r="AX209" s="12" t="s">
        <v>83</v>
      </c>
      <c r="AY209" s="200" t="s">
        <v>128</v>
      </c>
    </row>
    <row r="210" spans="1:65" s="2" customFormat="1" ht="36" customHeight="1" x14ac:dyDescent="0.2">
      <c r="A210" s="33"/>
      <c r="B210" s="34"/>
      <c r="C210" s="220" t="s">
        <v>348</v>
      </c>
      <c r="D210" s="220" t="s">
        <v>179</v>
      </c>
      <c r="E210" s="221" t="s">
        <v>349</v>
      </c>
      <c r="F210" s="222" t="s">
        <v>350</v>
      </c>
      <c r="G210" s="223" t="s">
        <v>125</v>
      </c>
      <c r="H210" s="224">
        <v>22</v>
      </c>
      <c r="I210" s="225"/>
      <c r="J210" s="226">
        <f>ROUND(I210*H210,2)</f>
        <v>0</v>
      </c>
      <c r="K210" s="222" t="s">
        <v>126</v>
      </c>
      <c r="L210" s="38"/>
      <c r="M210" s="227" t="s">
        <v>35</v>
      </c>
      <c r="N210" s="228" t="s">
        <v>47</v>
      </c>
      <c r="O210" s="63"/>
      <c r="P210" s="185">
        <f>O210*H210</f>
        <v>0</v>
      </c>
      <c r="Q210" s="185">
        <v>0</v>
      </c>
      <c r="R210" s="185">
        <f>Q210*H210</f>
        <v>0</v>
      </c>
      <c r="S210" s="185">
        <v>0</v>
      </c>
      <c r="T210" s="186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7" t="s">
        <v>309</v>
      </c>
      <c r="AT210" s="187" t="s">
        <v>179</v>
      </c>
      <c r="AU210" s="187" t="s">
        <v>83</v>
      </c>
      <c r="AY210" s="16" t="s">
        <v>128</v>
      </c>
      <c r="BE210" s="188">
        <f>IF(N210="základní",J210,0)</f>
        <v>0</v>
      </c>
      <c r="BF210" s="188">
        <f>IF(N210="snížená",J210,0)</f>
        <v>0</v>
      </c>
      <c r="BG210" s="188">
        <f>IF(N210="zákl. přenesená",J210,0)</f>
        <v>0</v>
      </c>
      <c r="BH210" s="188">
        <f>IF(N210="sníž. přenesená",J210,0)</f>
        <v>0</v>
      </c>
      <c r="BI210" s="188">
        <f>IF(N210="nulová",J210,0)</f>
        <v>0</v>
      </c>
      <c r="BJ210" s="16" t="s">
        <v>83</v>
      </c>
      <c r="BK210" s="188">
        <f>ROUND(I210*H210,2)</f>
        <v>0</v>
      </c>
      <c r="BL210" s="16" t="s">
        <v>309</v>
      </c>
      <c r="BM210" s="187" t="s">
        <v>351</v>
      </c>
    </row>
    <row r="211" spans="1:65" s="2" customFormat="1" ht="19.5" x14ac:dyDescent="0.2">
      <c r="A211" s="33"/>
      <c r="B211" s="34"/>
      <c r="C211" s="35"/>
      <c r="D211" s="191" t="s">
        <v>148</v>
      </c>
      <c r="E211" s="35"/>
      <c r="F211" s="201" t="s">
        <v>337</v>
      </c>
      <c r="G211" s="35"/>
      <c r="H211" s="35"/>
      <c r="I211" s="114"/>
      <c r="J211" s="35"/>
      <c r="K211" s="35"/>
      <c r="L211" s="38"/>
      <c r="M211" s="202"/>
      <c r="N211" s="203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148</v>
      </c>
      <c r="AU211" s="16" t="s">
        <v>83</v>
      </c>
    </row>
    <row r="212" spans="1:65" s="12" customFormat="1" x14ac:dyDescent="0.2">
      <c r="B212" s="189"/>
      <c r="C212" s="190"/>
      <c r="D212" s="191" t="s">
        <v>131</v>
      </c>
      <c r="E212" s="192" t="s">
        <v>35</v>
      </c>
      <c r="F212" s="193" t="s">
        <v>343</v>
      </c>
      <c r="G212" s="190"/>
      <c r="H212" s="194">
        <v>22</v>
      </c>
      <c r="I212" s="195"/>
      <c r="J212" s="190"/>
      <c r="K212" s="190"/>
      <c r="L212" s="196"/>
      <c r="M212" s="197"/>
      <c r="N212" s="198"/>
      <c r="O212" s="198"/>
      <c r="P212" s="198"/>
      <c r="Q212" s="198"/>
      <c r="R212" s="198"/>
      <c r="S212" s="198"/>
      <c r="T212" s="199"/>
      <c r="AT212" s="200" t="s">
        <v>131</v>
      </c>
      <c r="AU212" s="200" t="s">
        <v>83</v>
      </c>
      <c r="AV212" s="12" t="s">
        <v>85</v>
      </c>
      <c r="AW212" s="12" t="s">
        <v>37</v>
      </c>
      <c r="AX212" s="12" t="s">
        <v>83</v>
      </c>
      <c r="AY212" s="200" t="s">
        <v>128</v>
      </c>
    </row>
    <row r="213" spans="1:65" s="2" customFormat="1" ht="84" customHeight="1" x14ac:dyDescent="0.2">
      <c r="A213" s="33"/>
      <c r="B213" s="34"/>
      <c r="C213" s="220" t="s">
        <v>352</v>
      </c>
      <c r="D213" s="220" t="s">
        <v>179</v>
      </c>
      <c r="E213" s="221" t="s">
        <v>353</v>
      </c>
      <c r="F213" s="222" t="s">
        <v>354</v>
      </c>
      <c r="G213" s="223" t="s">
        <v>154</v>
      </c>
      <c r="H213" s="224">
        <v>166.23500000000001</v>
      </c>
      <c r="I213" s="225"/>
      <c r="J213" s="226">
        <f>ROUND(I213*H213,2)</f>
        <v>0</v>
      </c>
      <c r="K213" s="222" t="s">
        <v>126</v>
      </c>
      <c r="L213" s="38"/>
      <c r="M213" s="227" t="s">
        <v>35</v>
      </c>
      <c r="N213" s="228" t="s">
        <v>47</v>
      </c>
      <c r="O213" s="63"/>
      <c r="P213" s="185">
        <f>O213*H213</f>
        <v>0</v>
      </c>
      <c r="Q213" s="185">
        <v>0</v>
      </c>
      <c r="R213" s="185">
        <f>Q213*H213</f>
        <v>0</v>
      </c>
      <c r="S213" s="185">
        <v>0</v>
      </c>
      <c r="T213" s="18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7" t="s">
        <v>309</v>
      </c>
      <c r="AT213" s="187" t="s">
        <v>179</v>
      </c>
      <c r="AU213" s="187" t="s">
        <v>83</v>
      </c>
      <c r="AY213" s="16" t="s">
        <v>128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16" t="s">
        <v>83</v>
      </c>
      <c r="BK213" s="188">
        <f>ROUND(I213*H213,2)</f>
        <v>0</v>
      </c>
      <c r="BL213" s="16" t="s">
        <v>309</v>
      </c>
      <c r="BM213" s="187" t="s">
        <v>355</v>
      </c>
    </row>
    <row r="214" spans="1:65" s="2" customFormat="1" ht="58.5" x14ac:dyDescent="0.2">
      <c r="A214" s="33"/>
      <c r="B214" s="34"/>
      <c r="C214" s="35"/>
      <c r="D214" s="191" t="s">
        <v>184</v>
      </c>
      <c r="E214" s="35"/>
      <c r="F214" s="201" t="s">
        <v>356</v>
      </c>
      <c r="G214" s="35"/>
      <c r="H214" s="35"/>
      <c r="I214" s="114"/>
      <c r="J214" s="35"/>
      <c r="K214" s="35"/>
      <c r="L214" s="38"/>
      <c r="M214" s="202"/>
      <c r="N214" s="203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184</v>
      </c>
      <c r="AU214" s="16" t="s">
        <v>83</v>
      </c>
    </row>
    <row r="215" spans="1:65" s="2" customFormat="1" ht="19.5" x14ac:dyDescent="0.2">
      <c r="A215" s="33"/>
      <c r="B215" s="34"/>
      <c r="C215" s="35"/>
      <c r="D215" s="191" t="s">
        <v>148</v>
      </c>
      <c r="E215" s="35"/>
      <c r="F215" s="201" t="s">
        <v>357</v>
      </c>
      <c r="G215" s="35"/>
      <c r="H215" s="35"/>
      <c r="I215" s="114"/>
      <c r="J215" s="35"/>
      <c r="K215" s="35"/>
      <c r="L215" s="38"/>
      <c r="M215" s="202"/>
      <c r="N215" s="203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148</v>
      </c>
      <c r="AU215" s="16" t="s">
        <v>83</v>
      </c>
    </row>
    <row r="216" spans="1:65" s="12" customFormat="1" x14ac:dyDescent="0.2">
      <c r="B216" s="189"/>
      <c r="C216" s="190"/>
      <c r="D216" s="191" t="s">
        <v>131</v>
      </c>
      <c r="E216" s="192" t="s">
        <v>35</v>
      </c>
      <c r="F216" s="193" t="s">
        <v>358</v>
      </c>
      <c r="G216" s="190"/>
      <c r="H216" s="194">
        <v>166.23500000000001</v>
      </c>
      <c r="I216" s="195"/>
      <c r="J216" s="190"/>
      <c r="K216" s="190"/>
      <c r="L216" s="196"/>
      <c r="M216" s="197"/>
      <c r="N216" s="198"/>
      <c r="O216" s="198"/>
      <c r="P216" s="198"/>
      <c r="Q216" s="198"/>
      <c r="R216" s="198"/>
      <c r="S216" s="198"/>
      <c r="T216" s="199"/>
      <c r="AT216" s="200" t="s">
        <v>131</v>
      </c>
      <c r="AU216" s="200" t="s">
        <v>83</v>
      </c>
      <c r="AV216" s="12" t="s">
        <v>85</v>
      </c>
      <c r="AW216" s="12" t="s">
        <v>37</v>
      </c>
      <c r="AX216" s="12" t="s">
        <v>83</v>
      </c>
      <c r="AY216" s="200" t="s">
        <v>128</v>
      </c>
    </row>
    <row r="217" spans="1:65" s="2" customFormat="1" ht="84" customHeight="1" x14ac:dyDescent="0.2">
      <c r="A217" s="33"/>
      <c r="B217" s="34"/>
      <c r="C217" s="220" t="s">
        <v>359</v>
      </c>
      <c r="D217" s="220" t="s">
        <v>179</v>
      </c>
      <c r="E217" s="221" t="s">
        <v>360</v>
      </c>
      <c r="F217" s="222" t="s">
        <v>361</v>
      </c>
      <c r="G217" s="223" t="s">
        <v>154</v>
      </c>
      <c r="H217" s="224">
        <v>4.4649999999999999</v>
      </c>
      <c r="I217" s="225"/>
      <c r="J217" s="226">
        <f>ROUND(I217*H217,2)</f>
        <v>0</v>
      </c>
      <c r="K217" s="222" t="s">
        <v>126</v>
      </c>
      <c r="L217" s="38"/>
      <c r="M217" s="227" t="s">
        <v>35</v>
      </c>
      <c r="N217" s="228" t="s">
        <v>47</v>
      </c>
      <c r="O217" s="63"/>
      <c r="P217" s="185">
        <f>O217*H217</f>
        <v>0</v>
      </c>
      <c r="Q217" s="185">
        <v>0</v>
      </c>
      <c r="R217" s="185">
        <f>Q217*H217</f>
        <v>0</v>
      </c>
      <c r="S217" s="185">
        <v>0</v>
      </c>
      <c r="T217" s="186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7" t="s">
        <v>309</v>
      </c>
      <c r="AT217" s="187" t="s">
        <v>179</v>
      </c>
      <c r="AU217" s="187" t="s">
        <v>83</v>
      </c>
      <c r="AY217" s="16" t="s">
        <v>128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16" t="s">
        <v>83</v>
      </c>
      <c r="BK217" s="188">
        <f>ROUND(I217*H217,2)</f>
        <v>0</v>
      </c>
      <c r="BL217" s="16" t="s">
        <v>309</v>
      </c>
      <c r="BM217" s="187" t="s">
        <v>362</v>
      </c>
    </row>
    <row r="218" spans="1:65" s="2" customFormat="1" ht="58.5" x14ac:dyDescent="0.2">
      <c r="A218" s="33"/>
      <c r="B218" s="34"/>
      <c r="C218" s="35"/>
      <c r="D218" s="191" t="s">
        <v>184</v>
      </c>
      <c r="E218" s="35"/>
      <c r="F218" s="201" t="s">
        <v>356</v>
      </c>
      <c r="G218" s="35"/>
      <c r="H218" s="35"/>
      <c r="I218" s="114"/>
      <c r="J218" s="35"/>
      <c r="K218" s="35"/>
      <c r="L218" s="38"/>
      <c r="M218" s="202"/>
      <c r="N218" s="203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184</v>
      </c>
      <c r="AU218" s="16" t="s">
        <v>83</v>
      </c>
    </row>
    <row r="219" spans="1:65" s="2" customFormat="1" ht="19.5" x14ac:dyDescent="0.2">
      <c r="A219" s="33"/>
      <c r="B219" s="34"/>
      <c r="C219" s="35"/>
      <c r="D219" s="191" t="s">
        <v>148</v>
      </c>
      <c r="E219" s="35"/>
      <c r="F219" s="201" t="s">
        <v>363</v>
      </c>
      <c r="G219" s="35"/>
      <c r="H219" s="35"/>
      <c r="I219" s="114"/>
      <c r="J219" s="35"/>
      <c r="K219" s="35"/>
      <c r="L219" s="38"/>
      <c r="M219" s="202"/>
      <c r="N219" s="203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148</v>
      </c>
      <c r="AU219" s="16" t="s">
        <v>83</v>
      </c>
    </row>
    <row r="220" spans="1:65" s="12" customFormat="1" x14ac:dyDescent="0.2">
      <c r="B220" s="189"/>
      <c r="C220" s="190"/>
      <c r="D220" s="191" t="s">
        <v>131</v>
      </c>
      <c r="E220" s="192" t="s">
        <v>35</v>
      </c>
      <c r="F220" s="193" t="s">
        <v>364</v>
      </c>
      <c r="G220" s="190"/>
      <c r="H220" s="194">
        <v>4.4649999999999999</v>
      </c>
      <c r="I220" s="195"/>
      <c r="J220" s="190"/>
      <c r="K220" s="190"/>
      <c r="L220" s="196"/>
      <c r="M220" s="197"/>
      <c r="N220" s="198"/>
      <c r="O220" s="198"/>
      <c r="P220" s="198"/>
      <c r="Q220" s="198"/>
      <c r="R220" s="198"/>
      <c r="S220" s="198"/>
      <c r="T220" s="199"/>
      <c r="AT220" s="200" t="s">
        <v>131</v>
      </c>
      <c r="AU220" s="200" t="s">
        <v>83</v>
      </c>
      <c r="AV220" s="12" t="s">
        <v>85</v>
      </c>
      <c r="AW220" s="12" t="s">
        <v>37</v>
      </c>
      <c r="AX220" s="12" t="s">
        <v>83</v>
      </c>
      <c r="AY220" s="200" t="s">
        <v>128</v>
      </c>
    </row>
    <row r="221" spans="1:65" s="2" customFormat="1" ht="36" customHeight="1" x14ac:dyDescent="0.2">
      <c r="A221" s="33"/>
      <c r="B221" s="34"/>
      <c r="C221" s="220" t="s">
        <v>365</v>
      </c>
      <c r="D221" s="220" t="s">
        <v>179</v>
      </c>
      <c r="E221" s="221" t="s">
        <v>366</v>
      </c>
      <c r="F221" s="222" t="s">
        <v>367</v>
      </c>
      <c r="G221" s="223" t="s">
        <v>154</v>
      </c>
      <c r="H221" s="224">
        <v>534.81799999999998</v>
      </c>
      <c r="I221" s="225"/>
      <c r="J221" s="226">
        <f>ROUND(I221*H221,2)</f>
        <v>0</v>
      </c>
      <c r="K221" s="222" t="s">
        <v>126</v>
      </c>
      <c r="L221" s="38"/>
      <c r="M221" s="227" t="s">
        <v>35</v>
      </c>
      <c r="N221" s="228" t="s">
        <v>47</v>
      </c>
      <c r="O221" s="63"/>
      <c r="P221" s="185">
        <f>O221*H221</f>
        <v>0</v>
      </c>
      <c r="Q221" s="185">
        <v>0</v>
      </c>
      <c r="R221" s="185">
        <f>Q221*H221</f>
        <v>0</v>
      </c>
      <c r="S221" s="185">
        <v>0</v>
      </c>
      <c r="T221" s="18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7" t="s">
        <v>309</v>
      </c>
      <c r="AT221" s="187" t="s">
        <v>179</v>
      </c>
      <c r="AU221" s="187" t="s">
        <v>83</v>
      </c>
      <c r="AY221" s="16" t="s">
        <v>128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6" t="s">
        <v>83</v>
      </c>
      <c r="BK221" s="188">
        <f>ROUND(I221*H221,2)</f>
        <v>0</v>
      </c>
      <c r="BL221" s="16" t="s">
        <v>309</v>
      </c>
      <c r="BM221" s="187" t="s">
        <v>368</v>
      </c>
    </row>
    <row r="222" spans="1:65" s="2" customFormat="1" ht="29.25" x14ac:dyDescent="0.2">
      <c r="A222" s="33"/>
      <c r="B222" s="34"/>
      <c r="C222" s="35"/>
      <c r="D222" s="191" t="s">
        <v>184</v>
      </c>
      <c r="E222" s="35"/>
      <c r="F222" s="201" t="s">
        <v>369</v>
      </c>
      <c r="G222" s="35"/>
      <c r="H222" s="35"/>
      <c r="I222" s="114"/>
      <c r="J222" s="35"/>
      <c r="K222" s="35"/>
      <c r="L222" s="38"/>
      <c r="M222" s="202"/>
      <c r="N222" s="203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184</v>
      </c>
      <c r="AU222" s="16" t="s">
        <v>83</v>
      </c>
    </row>
    <row r="223" spans="1:65" s="2" customFormat="1" ht="39" x14ac:dyDescent="0.2">
      <c r="A223" s="33"/>
      <c r="B223" s="34"/>
      <c r="C223" s="35"/>
      <c r="D223" s="191" t="s">
        <v>148</v>
      </c>
      <c r="E223" s="35"/>
      <c r="F223" s="201" t="s">
        <v>370</v>
      </c>
      <c r="G223" s="35"/>
      <c r="H223" s="35"/>
      <c r="I223" s="114"/>
      <c r="J223" s="35"/>
      <c r="K223" s="35"/>
      <c r="L223" s="38"/>
      <c r="M223" s="202"/>
      <c r="N223" s="203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148</v>
      </c>
      <c r="AU223" s="16" t="s">
        <v>83</v>
      </c>
    </row>
    <row r="224" spans="1:65" s="12" customFormat="1" x14ac:dyDescent="0.2">
      <c r="B224" s="189"/>
      <c r="C224" s="190"/>
      <c r="D224" s="191" t="s">
        <v>131</v>
      </c>
      <c r="E224" s="192" t="s">
        <v>35</v>
      </c>
      <c r="F224" s="193" t="s">
        <v>371</v>
      </c>
      <c r="G224" s="190"/>
      <c r="H224" s="194">
        <v>534.81799999999998</v>
      </c>
      <c r="I224" s="195"/>
      <c r="J224" s="190"/>
      <c r="K224" s="190"/>
      <c r="L224" s="196"/>
      <c r="M224" s="197"/>
      <c r="N224" s="198"/>
      <c r="O224" s="198"/>
      <c r="P224" s="198"/>
      <c r="Q224" s="198"/>
      <c r="R224" s="198"/>
      <c r="S224" s="198"/>
      <c r="T224" s="199"/>
      <c r="AT224" s="200" t="s">
        <v>131</v>
      </c>
      <c r="AU224" s="200" t="s">
        <v>83</v>
      </c>
      <c r="AV224" s="12" t="s">
        <v>85</v>
      </c>
      <c r="AW224" s="12" t="s">
        <v>37</v>
      </c>
      <c r="AX224" s="12" t="s">
        <v>83</v>
      </c>
      <c r="AY224" s="200" t="s">
        <v>128</v>
      </c>
    </row>
    <row r="225" spans="1:65" s="2" customFormat="1" ht="96" customHeight="1" x14ac:dyDescent="0.2">
      <c r="A225" s="33"/>
      <c r="B225" s="34"/>
      <c r="C225" s="220" t="s">
        <v>372</v>
      </c>
      <c r="D225" s="220" t="s">
        <v>179</v>
      </c>
      <c r="E225" s="221" t="s">
        <v>373</v>
      </c>
      <c r="F225" s="222" t="s">
        <v>374</v>
      </c>
      <c r="G225" s="223" t="s">
        <v>154</v>
      </c>
      <c r="H225" s="224">
        <v>534.81799999999998</v>
      </c>
      <c r="I225" s="225"/>
      <c r="J225" s="226">
        <f>ROUND(I225*H225,2)</f>
        <v>0</v>
      </c>
      <c r="K225" s="222" t="s">
        <v>126</v>
      </c>
      <c r="L225" s="38"/>
      <c r="M225" s="227" t="s">
        <v>35</v>
      </c>
      <c r="N225" s="228" t="s">
        <v>47</v>
      </c>
      <c r="O225" s="63"/>
      <c r="P225" s="185">
        <f>O225*H225</f>
        <v>0</v>
      </c>
      <c r="Q225" s="185">
        <v>0</v>
      </c>
      <c r="R225" s="185">
        <f>Q225*H225</f>
        <v>0</v>
      </c>
      <c r="S225" s="185">
        <v>0</v>
      </c>
      <c r="T225" s="186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87" t="s">
        <v>309</v>
      </c>
      <c r="AT225" s="187" t="s">
        <v>179</v>
      </c>
      <c r="AU225" s="187" t="s">
        <v>83</v>
      </c>
      <c r="AY225" s="16" t="s">
        <v>128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16" t="s">
        <v>83</v>
      </c>
      <c r="BK225" s="188">
        <f>ROUND(I225*H225,2)</f>
        <v>0</v>
      </c>
      <c r="BL225" s="16" t="s">
        <v>309</v>
      </c>
      <c r="BM225" s="187" t="s">
        <v>375</v>
      </c>
    </row>
    <row r="226" spans="1:65" s="2" customFormat="1" ht="58.5" x14ac:dyDescent="0.2">
      <c r="A226" s="33"/>
      <c r="B226" s="34"/>
      <c r="C226" s="35"/>
      <c r="D226" s="191" t="s">
        <v>184</v>
      </c>
      <c r="E226" s="35"/>
      <c r="F226" s="201" t="s">
        <v>356</v>
      </c>
      <c r="G226" s="35"/>
      <c r="H226" s="35"/>
      <c r="I226" s="114"/>
      <c r="J226" s="35"/>
      <c r="K226" s="35"/>
      <c r="L226" s="38"/>
      <c r="M226" s="202"/>
      <c r="N226" s="203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184</v>
      </c>
      <c r="AU226" s="16" t="s">
        <v>83</v>
      </c>
    </row>
    <row r="227" spans="1:65" s="2" customFormat="1" ht="19.5" x14ac:dyDescent="0.2">
      <c r="A227" s="33"/>
      <c r="B227" s="34"/>
      <c r="C227" s="35"/>
      <c r="D227" s="191" t="s">
        <v>148</v>
      </c>
      <c r="E227" s="35"/>
      <c r="F227" s="201" t="s">
        <v>376</v>
      </c>
      <c r="G227" s="35"/>
      <c r="H227" s="35"/>
      <c r="I227" s="114"/>
      <c r="J227" s="35"/>
      <c r="K227" s="35"/>
      <c r="L227" s="38"/>
      <c r="M227" s="202"/>
      <c r="N227" s="203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148</v>
      </c>
      <c r="AU227" s="16" t="s">
        <v>83</v>
      </c>
    </row>
    <row r="228" spans="1:65" s="12" customFormat="1" x14ac:dyDescent="0.2">
      <c r="B228" s="189"/>
      <c r="C228" s="190"/>
      <c r="D228" s="191" t="s">
        <v>131</v>
      </c>
      <c r="E228" s="192" t="s">
        <v>35</v>
      </c>
      <c r="F228" s="193" t="s">
        <v>377</v>
      </c>
      <c r="G228" s="190"/>
      <c r="H228" s="194">
        <v>534.81799999999998</v>
      </c>
      <c r="I228" s="195"/>
      <c r="J228" s="190"/>
      <c r="K228" s="190"/>
      <c r="L228" s="196"/>
      <c r="M228" s="197"/>
      <c r="N228" s="198"/>
      <c r="O228" s="198"/>
      <c r="P228" s="198"/>
      <c r="Q228" s="198"/>
      <c r="R228" s="198"/>
      <c r="S228" s="198"/>
      <c r="T228" s="199"/>
      <c r="AT228" s="200" t="s">
        <v>131</v>
      </c>
      <c r="AU228" s="200" t="s">
        <v>83</v>
      </c>
      <c r="AV228" s="12" t="s">
        <v>85</v>
      </c>
      <c r="AW228" s="12" t="s">
        <v>37</v>
      </c>
      <c r="AX228" s="12" t="s">
        <v>83</v>
      </c>
      <c r="AY228" s="200" t="s">
        <v>128</v>
      </c>
    </row>
    <row r="229" spans="1:65" s="2" customFormat="1" ht="36" customHeight="1" x14ac:dyDescent="0.2">
      <c r="A229" s="33"/>
      <c r="B229" s="34"/>
      <c r="C229" s="220" t="s">
        <v>378</v>
      </c>
      <c r="D229" s="220" t="s">
        <v>179</v>
      </c>
      <c r="E229" s="221" t="s">
        <v>366</v>
      </c>
      <c r="F229" s="222" t="s">
        <v>367</v>
      </c>
      <c r="G229" s="223" t="s">
        <v>154</v>
      </c>
      <c r="H229" s="224">
        <v>500.85899999999998</v>
      </c>
      <c r="I229" s="225"/>
      <c r="J229" s="226">
        <f>ROUND(I229*H229,2)</f>
        <v>0</v>
      </c>
      <c r="K229" s="222" t="s">
        <v>126</v>
      </c>
      <c r="L229" s="38"/>
      <c r="M229" s="227" t="s">
        <v>35</v>
      </c>
      <c r="N229" s="228" t="s">
        <v>47</v>
      </c>
      <c r="O229" s="63"/>
      <c r="P229" s="185">
        <f>O229*H229</f>
        <v>0</v>
      </c>
      <c r="Q229" s="185">
        <v>0</v>
      </c>
      <c r="R229" s="185">
        <f>Q229*H229</f>
        <v>0</v>
      </c>
      <c r="S229" s="185">
        <v>0</v>
      </c>
      <c r="T229" s="186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7" t="s">
        <v>309</v>
      </c>
      <c r="AT229" s="187" t="s">
        <v>179</v>
      </c>
      <c r="AU229" s="187" t="s">
        <v>83</v>
      </c>
      <c r="AY229" s="16" t="s">
        <v>128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16" t="s">
        <v>83</v>
      </c>
      <c r="BK229" s="188">
        <f>ROUND(I229*H229,2)</f>
        <v>0</v>
      </c>
      <c r="BL229" s="16" t="s">
        <v>309</v>
      </c>
      <c r="BM229" s="187" t="s">
        <v>379</v>
      </c>
    </row>
    <row r="230" spans="1:65" s="2" customFormat="1" ht="29.25" x14ac:dyDescent="0.2">
      <c r="A230" s="33"/>
      <c r="B230" s="34"/>
      <c r="C230" s="35"/>
      <c r="D230" s="191" t="s">
        <v>184</v>
      </c>
      <c r="E230" s="35"/>
      <c r="F230" s="201" t="s">
        <v>369</v>
      </c>
      <c r="G230" s="35"/>
      <c r="H230" s="35"/>
      <c r="I230" s="114"/>
      <c r="J230" s="35"/>
      <c r="K230" s="35"/>
      <c r="L230" s="38"/>
      <c r="M230" s="202"/>
      <c r="N230" s="203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184</v>
      </c>
      <c r="AU230" s="16" t="s">
        <v>83</v>
      </c>
    </row>
    <row r="231" spans="1:65" s="2" customFormat="1" ht="39" x14ac:dyDescent="0.2">
      <c r="A231" s="33"/>
      <c r="B231" s="34"/>
      <c r="C231" s="35"/>
      <c r="D231" s="191" t="s">
        <v>148</v>
      </c>
      <c r="E231" s="35"/>
      <c r="F231" s="201" t="s">
        <v>380</v>
      </c>
      <c r="G231" s="35"/>
      <c r="H231" s="35"/>
      <c r="I231" s="114"/>
      <c r="J231" s="35"/>
      <c r="K231" s="35"/>
      <c r="L231" s="38"/>
      <c r="M231" s="202"/>
      <c r="N231" s="203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148</v>
      </c>
      <c r="AU231" s="16" t="s">
        <v>83</v>
      </c>
    </row>
    <row r="232" spans="1:65" s="12" customFormat="1" x14ac:dyDescent="0.2">
      <c r="B232" s="189"/>
      <c r="C232" s="190"/>
      <c r="D232" s="191" t="s">
        <v>131</v>
      </c>
      <c r="E232" s="192" t="s">
        <v>35</v>
      </c>
      <c r="F232" s="193" t="s">
        <v>381</v>
      </c>
      <c r="G232" s="190"/>
      <c r="H232" s="194">
        <v>500.85899999999998</v>
      </c>
      <c r="I232" s="195"/>
      <c r="J232" s="190"/>
      <c r="K232" s="190"/>
      <c r="L232" s="196"/>
      <c r="M232" s="197"/>
      <c r="N232" s="198"/>
      <c r="O232" s="198"/>
      <c r="P232" s="198"/>
      <c r="Q232" s="198"/>
      <c r="R232" s="198"/>
      <c r="S232" s="198"/>
      <c r="T232" s="199"/>
      <c r="AT232" s="200" t="s">
        <v>131</v>
      </c>
      <c r="AU232" s="200" t="s">
        <v>83</v>
      </c>
      <c r="AV232" s="12" t="s">
        <v>85</v>
      </c>
      <c r="AW232" s="12" t="s">
        <v>37</v>
      </c>
      <c r="AX232" s="12" t="s">
        <v>83</v>
      </c>
      <c r="AY232" s="200" t="s">
        <v>128</v>
      </c>
    </row>
    <row r="233" spans="1:65" s="2" customFormat="1" ht="96" customHeight="1" x14ac:dyDescent="0.2">
      <c r="A233" s="33"/>
      <c r="B233" s="34"/>
      <c r="C233" s="220" t="s">
        <v>382</v>
      </c>
      <c r="D233" s="220" t="s">
        <v>179</v>
      </c>
      <c r="E233" s="221" t="s">
        <v>373</v>
      </c>
      <c r="F233" s="222" t="s">
        <v>374</v>
      </c>
      <c r="G233" s="223" t="s">
        <v>154</v>
      </c>
      <c r="H233" s="224">
        <v>500.85899999999998</v>
      </c>
      <c r="I233" s="225"/>
      <c r="J233" s="226">
        <f>ROUND(I233*H233,2)</f>
        <v>0</v>
      </c>
      <c r="K233" s="222" t="s">
        <v>126</v>
      </c>
      <c r="L233" s="38"/>
      <c r="M233" s="227" t="s">
        <v>35</v>
      </c>
      <c r="N233" s="228" t="s">
        <v>47</v>
      </c>
      <c r="O233" s="63"/>
      <c r="P233" s="185">
        <f>O233*H233</f>
        <v>0</v>
      </c>
      <c r="Q233" s="185">
        <v>0</v>
      </c>
      <c r="R233" s="185">
        <f>Q233*H233</f>
        <v>0</v>
      </c>
      <c r="S233" s="185">
        <v>0</v>
      </c>
      <c r="T233" s="186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87" t="s">
        <v>309</v>
      </c>
      <c r="AT233" s="187" t="s">
        <v>179</v>
      </c>
      <c r="AU233" s="187" t="s">
        <v>83</v>
      </c>
      <c r="AY233" s="16" t="s">
        <v>128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16" t="s">
        <v>83</v>
      </c>
      <c r="BK233" s="188">
        <f>ROUND(I233*H233,2)</f>
        <v>0</v>
      </c>
      <c r="BL233" s="16" t="s">
        <v>309</v>
      </c>
      <c r="BM233" s="187" t="s">
        <v>383</v>
      </c>
    </row>
    <row r="234" spans="1:65" s="2" customFormat="1" ht="58.5" x14ac:dyDescent="0.2">
      <c r="A234" s="33"/>
      <c r="B234" s="34"/>
      <c r="C234" s="35"/>
      <c r="D234" s="191" t="s">
        <v>184</v>
      </c>
      <c r="E234" s="35"/>
      <c r="F234" s="201" t="s">
        <v>356</v>
      </c>
      <c r="G234" s="35"/>
      <c r="H234" s="35"/>
      <c r="I234" s="114"/>
      <c r="J234" s="35"/>
      <c r="K234" s="35"/>
      <c r="L234" s="38"/>
      <c r="M234" s="202"/>
      <c r="N234" s="203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184</v>
      </c>
      <c r="AU234" s="16" t="s">
        <v>83</v>
      </c>
    </row>
    <row r="235" spans="1:65" s="2" customFormat="1" ht="19.5" x14ac:dyDescent="0.2">
      <c r="A235" s="33"/>
      <c r="B235" s="34"/>
      <c r="C235" s="35"/>
      <c r="D235" s="191" t="s">
        <v>148</v>
      </c>
      <c r="E235" s="35"/>
      <c r="F235" s="201" t="s">
        <v>384</v>
      </c>
      <c r="G235" s="35"/>
      <c r="H235" s="35"/>
      <c r="I235" s="114"/>
      <c r="J235" s="35"/>
      <c r="K235" s="35"/>
      <c r="L235" s="38"/>
      <c r="M235" s="202"/>
      <c r="N235" s="203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148</v>
      </c>
      <c r="AU235" s="16" t="s">
        <v>83</v>
      </c>
    </row>
    <row r="236" spans="1:65" s="12" customFormat="1" x14ac:dyDescent="0.2">
      <c r="B236" s="189"/>
      <c r="C236" s="190"/>
      <c r="D236" s="191" t="s">
        <v>131</v>
      </c>
      <c r="E236" s="192" t="s">
        <v>35</v>
      </c>
      <c r="F236" s="193" t="s">
        <v>381</v>
      </c>
      <c r="G236" s="190"/>
      <c r="H236" s="194">
        <v>500.85899999999998</v>
      </c>
      <c r="I236" s="195"/>
      <c r="J236" s="190"/>
      <c r="K236" s="190"/>
      <c r="L236" s="196"/>
      <c r="M236" s="197"/>
      <c r="N236" s="198"/>
      <c r="O236" s="198"/>
      <c r="P236" s="198"/>
      <c r="Q236" s="198"/>
      <c r="R236" s="198"/>
      <c r="S236" s="198"/>
      <c r="T236" s="199"/>
      <c r="AT236" s="200" t="s">
        <v>131</v>
      </c>
      <c r="AU236" s="200" t="s">
        <v>83</v>
      </c>
      <c r="AV236" s="12" t="s">
        <v>85</v>
      </c>
      <c r="AW236" s="12" t="s">
        <v>37</v>
      </c>
      <c r="AX236" s="12" t="s">
        <v>83</v>
      </c>
      <c r="AY236" s="200" t="s">
        <v>128</v>
      </c>
    </row>
    <row r="237" spans="1:65" s="2" customFormat="1" ht="36" customHeight="1" x14ac:dyDescent="0.2">
      <c r="A237" s="33"/>
      <c r="B237" s="34"/>
      <c r="C237" s="220" t="s">
        <v>385</v>
      </c>
      <c r="D237" s="220" t="s">
        <v>179</v>
      </c>
      <c r="E237" s="221" t="s">
        <v>386</v>
      </c>
      <c r="F237" s="222" t="s">
        <v>387</v>
      </c>
      <c r="G237" s="223" t="s">
        <v>154</v>
      </c>
      <c r="H237" s="224">
        <v>33.823999999999998</v>
      </c>
      <c r="I237" s="225"/>
      <c r="J237" s="226">
        <f>ROUND(I237*H237,2)</f>
        <v>0</v>
      </c>
      <c r="K237" s="222" t="s">
        <v>126</v>
      </c>
      <c r="L237" s="38"/>
      <c r="M237" s="227" t="s">
        <v>35</v>
      </c>
      <c r="N237" s="228" t="s">
        <v>47</v>
      </c>
      <c r="O237" s="63"/>
      <c r="P237" s="185">
        <f>O237*H237</f>
        <v>0</v>
      </c>
      <c r="Q237" s="185">
        <v>0</v>
      </c>
      <c r="R237" s="185">
        <f>Q237*H237</f>
        <v>0</v>
      </c>
      <c r="S237" s="185">
        <v>0</v>
      </c>
      <c r="T237" s="186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7" t="s">
        <v>309</v>
      </c>
      <c r="AT237" s="187" t="s">
        <v>179</v>
      </c>
      <c r="AU237" s="187" t="s">
        <v>83</v>
      </c>
      <c r="AY237" s="16" t="s">
        <v>128</v>
      </c>
      <c r="BE237" s="188">
        <f>IF(N237="základní",J237,0)</f>
        <v>0</v>
      </c>
      <c r="BF237" s="188">
        <f>IF(N237="snížená",J237,0)</f>
        <v>0</v>
      </c>
      <c r="BG237" s="188">
        <f>IF(N237="zákl. přenesená",J237,0)</f>
        <v>0</v>
      </c>
      <c r="BH237" s="188">
        <f>IF(N237="sníž. přenesená",J237,0)</f>
        <v>0</v>
      </c>
      <c r="BI237" s="188">
        <f>IF(N237="nulová",J237,0)</f>
        <v>0</v>
      </c>
      <c r="BJ237" s="16" t="s">
        <v>83</v>
      </c>
      <c r="BK237" s="188">
        <f>ROUND(I237*H237,2)</f>
        <v>0</v>
      </c>
      <c r="BL237" s="16" t="s">
        <v>309</v>
      </c>
      <c r="BM237" s="187" t="s">
        <v>388</v>
      </c>
    </row>
    <row r="238" spans="1:65" s="2" customFormat="1" ht="29.25" x14ac:dyDescent="0.2">
      <c r="A238" s="33"/>
      <c r="B238" s="34"/>
      <c r="C238" s="35"/>
      <c r="D238" s="191" t="s">
        <v>184</v>
      </c>
      <c r="E238" s="35"/>
      <c r="F238" s="201" t="s">
        <v>369</v>
      </c>
      <c r="G238" s="35"/>
      <c r="H238" s="35"/>
      <c r="I238" s="114"/>
      <c r="J238" s="35"/>
      <c r="K238" s="35"/>
      <c r="L238" s="38"/>
      <c r="M238" s="202"/>
      <c r="N238" s="203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184</v>
      </c>
      <c r="AU238" s="16" t="s">
        <v>83</v>
      </c>
    </row>
    <row r="239" spans="1:65" s="2" customFormat="1" ht="19.5" x14ac:dyDescent="0.2">
      <c r="A239" s="33"/>
      <c r="B239" s="34"/>
      <c r="C239" s="35"/>
      <c r="D239" s="191" t="s">
        <v>148</v>
      </c>
      <c r="E239" s="35"/>
      <c r="F239" s="201" t="s">
        <v>389</v>
      </c>
      <c r="G239" s="35"/>
      <c r="H239" s="35"/>
      <c r="I239" s="114"/>
      <c r="J239" s="35"/>
      <c r="K239" s="35"/>
      <c r="L239" s="38"/>
      <c r="M239" s="202"/>
      <c r="N239" s="203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148</v>
      </c>
      <c r="AU239" s="16" t="s">
        <v>83</v>
      </c>
    </row>
    <row r="240" spans="1:65" s="12" customFormat="1" x14ac:dyDescent="0.2">
      <c r="B240" s="189"/>
      <c r="C240" s="190"/>
      <c r="D240" s="191" t="s">
        <v>131</v>
      </c>
      <c r="E240" s="192" t="s">
        <v>35</v>
      </c>
      <c r="F240" s="193" t="s">
        <v>390</v>
      </c>
      <c r="G240" s="190"/>
      <c r="H240" s="194">
        <v>33.823999999999998</v>
      </c>
      <c r="I240" s="195"/>
      <c r="J240" s="190"/>
      <c r="K240" s="190"/>
      <c r="L240" s="196"/>
      <c r="M240" s="197"/>
      <c r="N240" s="198"/>
      <c r="O240" s="198"/>
      <c r="P240" s="198"/>
      <c r="Q240" s="198"/>
      <c r="R240" s="198"/>
      <c r="S240" s="198"/>
      <c r="T240" s="199"/>
      <c r="AT240" s="200" t="s">
        <v>131</v>
      </c>
      <c r="AU240" s="200" t="s">
        <v>83</v>
      </c>
      <c r="AV240" s="12" t="s">
        <v>85</v>
      </c>
      <c r="AW240" s="12" t="s">
        <v>37</v>
      </c>
      <c r="AX240" s="12" t="s">
        <v>83</v>
      </c>
      <c r="AY240" s="200" t="s">
        <v>128</v>
      </c>
    </row>
    <row r="241" spans="1:65" s="2" customFormat="1" ht="84" customHeight="1" x14ac:dyDescent="0.2">
      <c r="A241" s="33"/>
      <c r="B241" s="34"/>
      <c r="C241" s="220" t="s">
        <v>391</v>
      </c>
      <c r="D241" s="220" t="s">
        <v>179</v>
      </c>
      <c r="E241" s="221" t="s">
        <v>392</v>
      </c>
      <c r="F241" s="222" t="s">
        <v>393</v>
      </c>
      <c r="G241" s="223" t="s">
        <v>154</v>
      </c>
      <c r="H241" s="224">
        <v>33.823999999999998</v>
      </c>
      <c r="I241" s="225"/>
      <c r="J241" s="226">
        <f>ROUND(I241*H241,2)</f>
        <v>0</v>
      </c>
      <c r="K241" s="222" t="s">
        <v>126</v>
      </c>
      <c r="L241" s="38"/>
      <c r="M241" s="227" t="s">
        <v>35</v>
      </c>
      <c r="N241" s="228" t="s">
        <v>47</v>
      </c>
      <c r="O241" s="63"/>
      <c r="P241" s="185">
        <f>O241*H241</f>
        <v>0</v>
      </c>
      <c r="Q241" s="185">
        <v>0</v>
      </c>
      <c r="R241" s="185">
        <f>Q241*H241</f>
        <v>0</v>
      </c>
      <c r="S241" s="185">
        <v>0</v>
      </c>
      <c r="T241" s="186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87" t="s">
        <v>309</v>
      </c>
      <c r="AT241" s="187" t="s">
        <v>179</v>
      </c>
      <c r="AU241" s="187" t="s">
        <v>83</v>
      </c>
      <c r="AY241" s="16" t="s">
        <v>128</v>
      </c>
      <c r="BE241" s="188">
        <f>IF(N241="základní",J241,0)</f>
        <v>0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16" t="s">
        <v>83</v>
      </c>
      <c r="BK241" s="188">
        <f>ROUND(I241*H241,2)</f>
        <v>0</v>
      </c>
      <c r="BL241" s="16" t="s">
        <v>309</v>
      </c>
      <c r="BM241" s="187" t="s">
        <v>394</v>
      </c>
    </row>
    <row r="242" spans="1:65" s="2" customFormat="1" ht="58.5" x14ac:dyDescent="0.2">
      <c r="A242" s="33"/>
      <c r="B242" s="34"/>
      <c r="C242" s="35"/>
      <c r="D242" s="191" t="s">
        <v>184</v>
      </c>
      <c r="E242" s="35"/>
      <c r="F242" s="201" t="s">
        <v>356</v>
      </c>
      <c r="G242" s="35"/>
      <c r="H242" s="35"/>
      <c r="I242" s="114"/>
      <c r="J242" s="35"/>
      <c r="K242" s="35"/>
      <c r="L242" s="38"/>
      <c r="M242" s="202"/>
      <c r="N242" s="203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184</v>
      </c>
      <c r="AU242" s="16" t="s">
        <v>83</v>
      </c>
    </row>
    <row r="243" spans="1:65" s="2" customFormat="1" ht="19.5" x14ac:dyDescent="0.2">
      <c r="A243" s="33"/>
      <c r="B243" s="34"/>
      <c r="C243" s="35"/>
      <c r="D243" s="191" t="s">
        <v>148</v>
      </c>
      <c r="E243" s="35"/>
      <c r="F243" s="201" t="s">
        <v>395</v>
      </c>
      <c r="G243" s="35"/>
      <c r="H243" s="35"/>
      <c r="I243" s="114"/>
      <c r="J243" s="35"/>
      <c r="K243" s="35"/>
      <c r="L243" s="38"/>
      <c r="M243" s="202"/>
      <c r="N243" s="203"/>
      <c r="O243" s="63"/>
      <c r="P243" s="63"/>
      <c r="Q243" s="63"/>
      <c r="R243" s="63"/>
      <c r="S243" s="63"/>
      <c r="T243" s="64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148</v>
      </c>
      <c r="AU243" s="16" t="s">
        <v>83</v>
      </c>
    </row>
    <row r="244" spans="1:65" s="12" customFormat="1" x14ac:dyDescent="0.2">
      <c r="B244" s="189"/>
      <c r="C244" s="190"/>
      <c r="D244" s="191" t="s">
        <v>131</v>
      </c>
      <c r="E244" s="192" t="s">
        <v>35</v>
      </c>
      <c r="F244" s="193" t="s">
        <v>390</v>
      </c>
      <c r="G244" s="190"/>
      <c r="H244" s="194">
        <v>33.823999999999998</v>
      </c>
      <c r="I244" s="195"/>
      <c r="J244" s="190"/>
      <c r="K244" s="190"/>
      <c r="L244" s="196"/>
      <c r="M244" s="197"/>
      <c r="N244" s="198"/>
      <c r="O244" s="198"/>
      <c r="P244" s="198"/>
      <c r="Q244" s="198"/>
      <c r="R244" s="198"/>
      <c r="S244" s="198"/>
      <c r="T244" s="199"/>
      <c r="AT244" s="200" t="s">
        <v>131</v>
      </c>
      <c r="AU244" s="200" t="s">
        <v>83</v>
      </c>
      <c r="AV244" s="12" t="s">
        <v>85</v>
      </c>
      <c r="AW244" s="12" t="s">
        <v>37</v>
      </c>
      <c r="AX244" s="12" t="s">
        <v>83</v>
      </c>
      <c r="AY244" s="200" t="s">
        <v>128</v>
      </c>
    </row>
    <row r="245" spans="1:65" s="2" customFormat="1" ht="48" customHeight="1" x14ac:dyDescent="0.2">
      <c r="A245" s="33"/>
      <c r="B245" s="34"/>
      <c r="C245" s="220" t="s">
        <v>396</v>
      </c>
      <c r="D245" s="220" t="s">
        <v>179</v>
      </c>
      <c r="E245" s="221" t="s">
        <v>397</v>
      </c>
      <c r="F245" s="222" t="s">
        <v>398</v>
      </c>
      <c r="G245" s="223" t="s">
        <v>154</v>
      </c>
      <c r="H245" s="224">
        <v>30.78</v>
      </c>
      <c r="I245" s="225"/>
      <c r="J245" s="226">
        <f>ROUND(I245*H245,2)</f>
        <v>0</v>
      </c>
      <c r="K245" s="222" t="s">
        <v>126</v>
      </c>
      <c r="L245" s="38"/>
      <c r="M245" s="227" t="s">
        <v>35</v>
      </c>
      <c r="N245" s="228" t="s">
        <v>47</v>
      </c>
      <c r="O245" s="63"/>
      <c r="P245" s="185">
        <f>O245*H245</f>
        <v>0</v>
      </c>
      <c r="Q245" s="185">
        <v>0</v>
      </c>
      <c r="R245" s="185">
        <f>Q245*H245</f>
        <v>0</v>
      </c>
      <c r="S245" s="185">
        <v>0</v>
      </c>
      <c r="T245" s="186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87" t="s">
        <v>309</v>
      </c>
      <c r="AT245" s="187" t="s">
        <v>179</v>
      </c>
      <c r="AU245" s="187" t="s">
        <v>83</v>
      </c>
      <c r="AY245" s="16" t="s">
        <v>128</v>
      </c>
      <c r="BE245" s="188">
        <f>IF(N245="základní",J245,0)</f>
        <v>0</v>
      </c>
      <c r="BF245" s="188">
        <f>IF(N245="snížená",J245,0)</f>
        <v>0</v>
      </c>
      <c r="BG245" s="188">
        <f>IF(N245="zákl. přenesená",J245,0)</f>
        <v>0</v>
      </c>
      <c r="BH245" s="188">
        <f>IF(N245="sníž. přenesená",J245,0)</f>
        <v>0</v>
      </c>
      <c r="BI245" s="188">
        <f>IF(N245="nulová",J245,0)</f>
        <v>0</v>
      </c>
      <c r="BJ245" s="16" t="s">
        <v>83</v>
      </c>
      <c r="BK245" s="188">
        <f>ROUND(I245*H245,2)</f>
        <v>0</v>
      </c>
      <c r="BL245" s="16" t="s">
        <v>309</v>
      </c>
      <c r="BM245" s="187" t="s">
        <v>399</v>
      </c>
    </row>
    <row r="246" spans="1:65" s="2" customFormat="1" ht="29.25" x14ac:dyDescent="0.2">
      <c r="A246" s="33"/>
      <c r="B246" s="34"/>
      <c r="C246" s="35"/>
      <c r="D246" s="191" t="s">
        <v>184</v>
      </c>
      <c r="E246" s="35"/>
      <c r="F246" s="201" t="s">
        <v>400</v>
      </c>
      <c r="G246" s="35"/>
      <c r="H246" s="35"/>
      <c r="I246" s="114"/>
      <c r="J246" s="35"/>
      <c r="K246" s="35"/>
      <c r="L246" s="38"/>
      <c r="M246" s="202"/>
      <c r="N246" s="203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184</v>
      </c>
      <c r="AU246" s="16" t="s">
        <v>83</v>
      </c>
    </row>
    <row r="247" spans="1:65" s="12" customFormat="1" x14ac:dyDescent="0.2">
      <c r="B247" s="189"/>
      <c r="C247" s="190"/>
      <c r="D247" s="191" t="s">
        <v>131</v>
      </c>
      <c r="E247" s="192" t="s">
        <v>35</v>
      </c>
      <c r="F247" s="193" t="s">
        <v>401</v>
      </c>
      <c r="G247" s="190"/>
      <c r="H247" s="194">
        <v>30.78</v>
      </c>
      <c r="I247" s="195"/>
      <c r="J247" s="190"/>
      <c r="K247" s="190"/>
      <c r="L247" s="196"/>
      <c r="M247" s="197"/>
      <c r="N247" s="198"/>
      <c r="O247" s="198"/>
      <c r="P247" s="198"/>
      <c r="Q247" s="198"/>
      <c r="R247" s="198"/>
      <c r="S247" s="198"/>
      <c r="T247" s="199"/>
      <c r="AT247" s="200" t="s">
        <v>131</v>
      </c>
      <c r="AU247" s="200" t="s">
        <v>83</v>
      </c>
      <c r="AV247" s="12" t="s">
        <v>85</v>
      </c>
      <c r="AW247" s="12" t="s">
        <v>37</v>
      </c>
      <c r="AX247" s="12" t="s">
        <v>83</v>
      </c>
      <c r="AY247" s="200" t="s">
        <v>128</v>
      </c>
    </row>
    <row r="248" spans="1:65" s="2" customFormat="1" ht="36" customHeight="1" x14ac:dyDescent="0.2">
      <c r="A248" s="33"/>
      <c r="B248" s="34"/>
      <c r="C248" s="220" t="s">
        <v>402</v>
      </c>
      <c r="D248" s="220" t="s">
        <v>179</v>
      </c>
      <c r="E248" s="221" t="s">
        <v>403</v>
      </c>
      <c r="F248" s="222" t="s">
        <v>404</v>
      </c>
      <c r="G248" s="223" t="s">
        <v>154</v>
      </c>
      <c r="H248" s="224">
        <v>3.044</v>
      </c>
      <c r="I248" s="225"/>
      <c r="J248" s="226">
        <f>ROUND(I248*H248,2)</f>
        <v>0</v>
      </c>
      <c r="K248" s="222" t="s">
        <v>126</v>
      </c>
      <c r="L248" s="38"/>
      <c r="M248" s="227" t="s">
        <v>35</v>
      </c>
      <c r="N248" s="228" t="s">
        <v>47</v>
      </c>
      <c r="O248" s="63"/>
      <c r="P248" s="185">
        <f>O248*H248</f>
        <v>0</v>
      </c>
      <c r="Q248" s="185">
        <v>0</v>
      </c>
      <c r="R248" s="185">
        <f>Q248*H248</f>
        <v>0</v>
      </c>
      <c r="S248" s="185">
        <v>0</v>
      </c>
      <c r="T248" s="186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87" t="s">
        <v>309</v>
      </c>
      <c r="AT248" s="187" t="s">
        <v>179</v>
      </c>
      <c r="AU248" s="187" t="s">
        <v>83</v>
      </c>
      <c r="AY248" s="16" t="s">
        <v>128</v>
      </c>
      <c r="BE248" s="188">
        <f>IF(N248="základní",J248,0)</f>
        <v>0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16" t="s">
        <v>83</v>
      </c>
      <c r="BK248" s="188">
        <f>ROUND(I248*H248,2)</f>
        <v>0</v>
      </c>
      <c r="BL248" s="16" t="s">
        <v>309</v>
      </c>
      <c r="BM248" s="187" t="s">
        <v>405</v>
      </c>
    </row>
    <row r="249" spans="1:65" s="2" customFormat="1" ht="29.25" x14ac:dyDescent="0.2">
      <c r="A249" s="33"/>
      <c r="B249" s="34"/>
      <c r="C249" s="35"/>
      <c r="D249" s="191" t="s">
        <v>184</v>
      </c>
      <c r="E249" s="35"/>
      <c r="F249" s="201" t="s">
        <v>400</v>
      </c>
      <c r="G249" s="35"/>
      <c r="H249" s="35"/>
      <c r="I249" s="114"/>
      <c r="J249" s="35"/>
      <c r="K249" s="35"/>
      <c r="L249" s="38"/>
      <c r="M249" s="202"/>
      <c r="N249" s="203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184</v>
      </c>
      <c r="AU249" s="16" t="s">
        <v>83</v>
      </c>
    </row>
    <row r="250" spans="1:65" s="12" customFormat="1" x14ac:dyDescent="0.2">
      <c r="B250" s="189"/>
      <c r="C250" s="190"/>
      <c r="D250" s="191" t="s">
        <v>131</v>
      </c>
      <c r="E250" s="192" t="s">
        <v>35</v>
      </c>
      <c r="F250" s="193" t="s">
        <v>406</v>
      </c>
      <c r="G250" s="190"/>
      <c r="H250" s="194">
        <v>3.044</v>
      </c>
      <c r="I250" s="195"/>
      <c r="J250" s="190"/>
      <c r="K250" s="190"/>
      <c r="L250" s="196"/>
      <c r="M250" s="229"/>
      <c r="N250" s="230"/>
      <c r="O250" s="230"/>
      <c r="P250" s="230"/>
      <c r="Q250" s="230"/>
      <c r="R250" s="230"/>
      <c r="S250" s="230"/>
      <c r="T250" s="231"/>
      <c r="AT250" s="200" t="s">
        <v>131</v>
      </c>
      <c r="AU250" s="200" t="s">
        <v>83</v>
      </c>
      <c r="AV250" s="12" t="s">
        <v>85</v>
      </c>
      <c r="AW250" s="12" t="s">
        <v>37</v>
      </c>
      <c r="AX250" s="12" t="s">
        <v>83</v>
      </c>
      <c r="AY250" s="200" t="s">
        <v>128</v>
      </c>
    </row>
    <row r="251" spans="1:65" s="2" customFormat="1" ht="6.95" customHeight="1" x14ac:dyDescent="0.2">
      <c r="A251" s="33"/>
      <c r="B251" s="46"/>
      <c r="C251" s="47"/>
      <c r="D251" s="47"/>
      <c r="E251" s="47"/>
      <c r="F251" s="47"/>
      <c r="G251" s="47"/>
      <c r="H251" s="47"/>
      <c r="I251" s="141"/>
      <c r="J251" s="47"/>
      <c r="K251" s="47"/>
      <c r="L251" s="38"/>
      <c r="M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</row>
  </sheetData>
  <sheetProtection algorithmName="SHA-512" hashValue="4/0GIFaJU0TpX64DKUKvhc/qIyBhML8ERhmFFKhhTZyl7UgLhFqYANPz/F3gGmk2+j0Rs4cRtq/R/Eby8O7yRw==" saltValue="ZJG+g5pp46zGlTsxzXVTFe6p7AcamtxTpVprcQmCKK2iSpfCyUgm+kpDL1yZqT65f0Y+NBLiDD5552OY+GtyTg==" spinCount="100000" sheet="1" objects="1" scenarios="1" formatColumns="0" formatRows="0" autoFilter="0"/>
  <autoFilter ref="C87:K250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104"/>
  <sheetViews>
    <sheetView showGridLines="0" tabSelected="1" topLeftCell="A94" workbookViewId="0">
      <selection activeCell="X99" sqref="X9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7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16" t="s">
        <v>93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85</v>
      </c>
    </row>
    <row r="4" spans="1:46" s="1" customFormat="1" ht="24.95" customHeight="1" x14ac:dyDescent="0.2">
      <c r="B4" s="19"/>
      <c r="D4" s="111" t="s">
        <v>97</v>
      </c>
      <c r="I4" s="107"/>
      <c r="L4" s="19"/>
      <c r="M4" s="112" t="s">
        <v>10</v>
      </c>
      <c r="AT4" s="16" t="s">
        <v>4</v>
      </c>
    </row>
    <row r="5" spans="1:46" s="1" customFormat="1" ht="6.95" customHeight="1" x14ac:dyDescent="0.2">
      <c r="B5" s="19"/>
      <c r="I5" s="107"/>
      <c r="L5" s="19"/>
    </row>
    <row r="6" spans="1:46" s="1" customFormat="1" ht="12" customHeight="1" x14ac:dyDescent="0.2">
      <c r="B6" s="19"/>
      <c r="D6" s="113" t="s">
        <v>16</v>
      </c>
      <c r="I6" s="107"/>
      <c r="L6" s="19"/>
    </row>
    <row r="7" spans="1:46" s="1" customFormat="1" ht="16.5" customHeight="1" x14ac:dyDescent="0.2">
      <c r="B7" s="19"/>
      <c r="E7" s="368" t="str">
        <f>'Rekapitulace stavby'!K6</f>
        <v>Oprava trati v úseku Nemanice 1 - Chotýčany</v>
      </c>
      <c r="F7" s="369"/>
      <c r="G7" s="369"/>
      <c r="H7" s="369"/>
      <c r="I7" s="107"/>
      <c r="L7" s="19"/>
    </row>
    <row r="8" spans="1:46" s="1" customFormat="1" ht="12" customHeight="1" x14ac:dyDescent="0.2">
      <c r="B8" s="19"/>
      <c r="D8" s="113" t="s">
        <v>98</v>
      </c>
      <c r="I8" s="107"/>
      <c r="L8" s="19"/>
    </row>
    <row r="9" spans="1:46" s="2" customFormat="1" ht="16.5" customHeight="1" x14ac:dyDescent="0.2">
      <c r="A9" s="33"/>
      <c r="B9" s="38"/>
      <c r="C9" s="33"/>
      <c r="D9" s="33"/>
      <c r="E9" s="368" t="s">
        <v>99</v>
      </c>
      <c r="F9" s="370"/>
      <c r="G9" s="370"/>
      <c r="H9" s="370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8"/>
      <c r="C10" s="33"/>
      <c r="D10" s="113" t="s">
        <v>100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8"/>
      <c r="C11" s="33"/>
      <c r="D11" s="33"/>
      <c r="E11" s="371" t="s">
        <v>407</v>
      </c>
      <c r="F11" s="370"/>
      <c r="G11" s="370"/>
      <c r="H11" s="370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21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13" t="s">
        <v>22</v>
      </c>
      <c r="E14" s="33"/>
      <c r="F14" s="102" t="s">
        <v>23</v>
      </c>
      <c r="G14" s="33"/>
      <c r="H14" s="33"/>
      <c r="I14" s="116" t="s">
        <v>24</v>
      </c>
      <c r="J14" s="117" t="str">
        <f>'Rekapitulace stavby'!AN8</f>
        <v>12. 2. 2020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8"/>
      <c r="C16" s="33"/>
      <c r="D16" s="113" t="s">
        <v>26</v>
      </c>
      <c r="E16" s="33"/>
      <c r="F16" s="33"/>
      <c r="G16" s="33"/>
      <c r="H16" s="33"/>
      <c r="I16" s="116" t="s">
        <v>27</v>
      </c>
      <c r="J16" s="102" t="s">
        <v>28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8"/>
      <c r="C17" s="33"/>
      <c r="D17" s="33"/>
      <c r="E17" s="102" t="s">
        <v>29</v>
      </c>
      <c r="F17" s="33"/>
      <c r="G17" s="33"/>
      <c r="H17" s="33"/>
      <c r="I17" s="116" t="s">
        <v>30</v>
      </c>
      <c r="J17" s="102" t="s">
        <v>31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 x14ac:dyDescent="0.2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8"/>
      <c r="C19" s="33"/>
      <c r="D19" s="113" t="s">
        <v>32</v>
      </c>
      <c r="E19" s="33"/>
      <c r="F19" s="33"/>
      <c r="G19" s="33"/>
      <c r="H19" s="33"/>
      <c r="I19" s="116" t="s">
        <v>27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8"/>
      <c r="C20" s="33"/>
      <c r="D20" s="33"/>
      <c r="E20" s="372" t="str">
        <f>'Rekapitulace stavby'!E14</f>
        <v>Vyplň údaj</v>
      </c>
      <c r="F20" s="373"/>
      <c r="G20" s="373"/>
      <c r="H20" s="373"/>
      <c r="I20" s="116" t="s">
        <v>30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 x14ac:dyDescent="0.2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8"/>
      <c r="C22" s="33"/>
      <c r="D22" s="113" t="s">
        <v>34</v>
      </c>
      <c r="E22" s="33"/>
      <c r="F22" s="33"/>
      <c r="G22" s="33"/>
      <c r="H22" s="33"/>
      <c r="I22" s="116" t="s">
        <v>27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30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 x14ac:dyDescent="0.2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8"/>
      <c r="C25" s="33"/>
      <c r="D25" s="113" t="s">
        <v>38</v>
      </c>
      <c r="E25" s="33"/>
      <c r="F25" s="33"/>
      <c r="G25" s="33"/>
      <c r="H25" s="33"/>
      <c r="I25" s="116" t="s">
        <v>27</v>
      </c>
      <c r="J25" s="102" t="s">
        <v>35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8"/>
      <c r="C26" s="33"/>
      <c r="D26" s="33"/>
      <c r="E26" s="102" t="s">
        <v>39</v>
      </c>
      <c r="F26" s="33"/>
      <c r="G26" s="33"/>
      <c r="H26" s="33"/>
      <c r="I26" s="116" t="s">
        <v>30</v>
      </c>
      <c r="J26" s="102" t="s">
        <v>35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 x14ac:dyDescent="0.2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8"/>
      <c r="C28" s="33"/>
      <c r="D28" s="113" t="s">
        <v>40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118"/>
      <c r="B29" s="119"/>
      <c r="C29" s="118"/>
      <c r="D29" s="118"/>
      <c r="E29" s="374" t="s">
        <v>35</v>
      </c>
      <c r="F29" s="374"/>
      <c r="G29" s="374"/>
      <c r="H29" s="374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 x14ac:dyDescent="0.2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8"/>
      <c r="C32" s="33"/>
      <c r="D32" s="124" t="s">
        <v>42</v>
      </c>
      <c r="E32" s="33"/>
      <c r="F32" s="33"/>
      <c r="G32" s="33"/>
      <c r="H32" s="33"/>
      <c r="I32" s="114"/>
      <c r="J32" s="125">
        <f>ROUND(J86,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 x14ac:dyDescent="0.2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33"/>
      <c r="F34" s="126" t="s">
        <v>44</v>
      </c>
      <c r="G34" s="33"/>
      <c r="H34" s="33"/>
      <c r="I34" s="127" t="s">
        <v>43</v>
      </c>
      <c r="J34" s="126" t="s">
        <v>45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128" t="s">
        <v>46</v>
      </c>
      <c r="E35" s="113" t="s">
        <v>47</v>
      </c>
      <c r="F35" s="129">
        <f>ROUND((SUM(BE86:BE103)),  2)</f>
        <v>0</v>
      </c>
      <c r="G35" s="33"/>
      <c r="H35" s="33"/>
      <c r="I35" s="130">
        <v>0.21</v>
      </c>
      <c r="J35" s="129">
        <f>ROUND(((SUM(BE86:BE103))*I35),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113" t="s">
        <v>48</v>
      </c>
      <c r="F36" s="129">
        <f>ROUND((SUM(BF86:BF103)),  2)</f>
        <v>0</v>
      </c>
      <c r="G36" s="33"/>
      <c r="H36" s="33"/>
      <c r="I36" s="130">
        <v>0.15</v>
      </c>
      <c r="J36" s="129">
        <f>ROUND(((SUM(BF86:BF103))*I36),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3" t="s">
        <v>49</v>
      </c>
      <c r="F37" s="129">
        <f>ROUND((SUM(BG86:BG103)),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 x14ac:dyDescent="0.2">
      <c r="A38" s="33"/>
      <c r="B38" s="38"/>
      <c r="C38" s="33"/>
      <c r="D38" s="33"/>
      <c r="E38" s="113" t="s">
        <v>50</v>
      </c>
      <c r="F38" s="129">
        <f>ROUND((SUM(BH86:BH103)),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 x14ac:dyDescent="0.2">
      <c r="A39" s="33"/>
      <c r="B39" s="38"/>
      <c r="C39" s="33"/>
      <c r="D39" s="33"/>
      <c r="E39" s="113" t="s">
        <v>51</v>
      </c>
      <c r="F39" s="129">
        <f>ROUND((SUM(BI86:BI103)),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 x14ac:dyDescent="0.2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8"/>
      <c r="C41" s="131"/>
      <c r="D41" s="132" t="s">
        <v>52</v>
      </c>
      <c r="E41" s="133"/>
      <c r="F41" s="133"/>
      <c r="G41" s="134" t="s">
        <v>53</v>
      </c>
      <c r="H41" s="135" t="s">
        <v>54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 x14ac:dyDescent="0.2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 x14ac:dyDescent="0.2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 x14ac:dyDescent="0.2">
      <c r="A47" s="33"/>
      <c r="B47" s="34"/>
      <c r="C47" s="22" t="s">
        <v>102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 x14ac:dyDescent="0.2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366" t="str">
        <f>E7</f>
        <v>Oprava trati v úseku Nemanice 1 - Chotýčany</v>
      </c>
      <c r="F50" s="367"/>
      <c r="G50" s="367"/>
      <c r="H50" s="367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 x14ac:dyDescent="0.2">
      <c r="B51" s="20"/>
      <c r="C51" s="28" t="s">
        <v>98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 x14ac:dyDescent="0.2">
      <c r="A52" s="33"/>
      <c r="B52" s="34"/>
      <c r="C52" s="35"/>
      <c r="D52" s="35"/>
      <c r="E52" s="366" t="s">
        <v>99</v>
      </c>
      <c r="F52" s="365"/>
      <c r="G52" s="365"/>
      <c r="H52" s="365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 x14ac:dyDescent="0.2">
      <c r="A53" s="33"/>
      <c r="B53" s="34"/>
      <c r="C53" s="28" t="s">
        <v>100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 x14ac:dyDescent="0.2">
      <c r="A54" s="33"/>
      <c r="B54" s="34"/>
      <c r="C54" s="35"/>
      <c r="D54" s="35"/>
      <c r="E54" s="345" t="str">
        <f>E11</f>
        <v>SO 1.2 - Materiál a práce dodávané zadavatelem -  NEOCEŇOVAT!</v>
      </c>
      <c r="F54" s="365"/>
      <c r="G54" s="365"/>
      <c r="H54" s="365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 x14ac:dyDescent="0.2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 x14ac:dyDescent="0.2">
      <c r="A56" s="33"/>
      <c r="B56" s="34"/>
      <c r="C56" s="28" t="s">
        <v>22</v>
      </c>
      <c r="D56" s="35"/>
      <c r="E56" s="35"/>
      <c r="F56" s="26" t="str">
        <f>F14</f>
        <v>trať 220 dle JŘ, TÚ Hluboká n/Vlt. Zám.- Chotýčany</v>
      </c>
      <c r="G56" s="35"/>
      <c r="H56" s="35"/>
      <c r="I56" s="116" t="s">
        <v>24</v>
      </c>
      <c r="J56" s="58" t="str">
        <f>IF(J14="","",J14)</f>
        <v>12. 2. 2020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 x14ac:dyDescent="0.2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 x14ac:dyDescent="0.2">
      <c r="A58" s="33"/>
      <c r="B58" s="34"/>
      <c r="C58" s="28" t="s">
        <v>26</v>
      </c>
      <c r="D58" s="35"/>
      <c r="E58" s="35"/>
      <c r="F58" s="26" t="str">
        <f>E17</f>
        <v xml:space="preserve">Správa železnic, s. o., OŘ Plzeň </v>
      </c>
      <c r="G58" s="35"/>
      <c r="H58" s="35"/>
      <c r="I58" s="116" t="s">
        <v>34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 x14ac:dyDescent="0.2">
      <c r="A59" s="33"/>
      <c r="B59" s="34"/>
      <c r="C59" s="28" t="s">
        <v>32</v>
      </c>
      <c r="D59" s="35"/>
      <c r="E59" s="35"/>
      <c r="F59" s="26" t="str">
        <f>IF(E20="","",E20)</f>
        <v>Vyplň údaj</v>
      </c>
      <c r="G59" s="35"/>
      <c r="H59" s="35"/>
      <c r="I59" s="116" t="s">
        <v>38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 x14ac:dyDescent="0.2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 x14ac:dyDescent="0.2">
      <c r="A61" s="33"/>
      <c r="B61" s="34"/>
      <c r="C61" s="145" t="s">
        <v>103</v>
      </c>
      <c r="D61" s="146"/>
      <c r="E61" s="146"/>
      <c r="F61" s="146"/>
      <c r="G61" s="146"/>
      <c r="H61" s="146"/>
      <c r="I61" s="147"/>
      <c r="J61" s="148" t="s">
        <v>104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 x14ac:dyDescent="0.2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 x14ac:dyDescent="0.2">
      <c r="A63" s="33"/>
      <c r="B63" s="34"/>
      <c r="C63" s="149" t="s">
        <v>74</v>
      </c>
      <c r="D63" s="35"/>
      <c r="E63" s="35"/>
      <c r="F63" s="35"/>
      <c r="G63" s="35"/>
      <c r="H63" s="35"/>
      <c r="I63" s="114"/>
      <c r="J63" s="76">
        <f>J86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105</v>
      </c>
    </row>
    <row r="64" spans="1:47" s="9" customFormat="1" ht="24.95" customHeight="1" x14ac:dyDescent="0.2">
      <c r="B64" s="150"/>
      <c r="C64" s="151"/>
      <c r="D64" s="152" t="s">
        <v>408</v>
      </c>
      <c r="E64" s="153"/>
      <c r="F64" s="153"/>
      <c r="G64" s="153"/>
      <c r="H64" s="153"/>
      <c r="I64" s="154"/>
      <c r="J64" s="155">
        <f>J101</f>
        <v>0</v>
      </c>
      <c r="K64" s="151"/>
      <c r="L64" s="156"/>
    </row>
    <row r="65" spans="1:31" s="2" customFormat="1" ht="21.75" customHeight="1" x14ac:dyDescent="0.2">
      <c r="A65" s="33"/>
      <c r="B65" s="34"/>
      <c r="C65" s="35"/>
      <c r="D65" s="35"/>
      <c r="E65" s="35"/>
      <c r="F65" s="35"/>
      <c r="G65" s="35"/>
      <c r="H65" s="35"/>
      <c r="I65" s="114"/>
      <c r="J65" s="35"/>
      <c r="K65" s="35"/>
      <c r="L65" s="11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5" customHeight="1" x14ac:dyDescent="0.2">
      <c r="A66" s="33"/>
      <c r="B66" s="46"/>
      <c r="C66" s="47"/>
      <c r="D66" s="47"/>
      <c r="E66" s="47"/>
      <c r="F66" s="47"/>
      <c r="G66" s="47"/>
      <c r="H66" s="47"/>
      <c r="I66" s="141"/>
      <c r="J66" s="47"/>
      <c r="K66" s="47"/>
      <c r="L66" s="11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5" customHeight="1" x14ac:dyDescent="0.2">
      <c r="A70" s="33"/>
      <c r="B70" s="48"/>
      <c r="C70" s="49"/>
      <c r="D70" s="49"/>
      <c r="E70" s="49"/>
      <c r="F70" s="49"/>
      <c r="G70" s="49"/>
      <c r="H70" s="49"/>
      <c r="I70" s="144"/>
      <c r="J70" s="49"/>
      <c r="K70" s="49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5" customHeight="1" x14ac:dyDescent="0.2">
      <c r="A71" s="33"/>
      <c r="B71" s="34"/>
      <c r="C71" s="22" t="s">
        <v>109</v>
      </c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 x14ac:dyDescent="0.2">
      <c r="A72" s="33"/>
      <c r="B72" s="34"/>
      <c r="C72" s="35"/>
      <c r="D72" s="35"/>
      <c r="E72" s="35"/>
      <c r="F72" s="35"/>
      <c r="G72" s="35"/>
      <c r="H72" s="3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 x14ac:dyDescent="0.2">
      <c r="A73" s="33"/>
      <c r="B73" s="34"/>
      <c r="C73" s="28" t="s">
        <v>16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 x14ac:dyDescent="0.2">
      <c r="A74" s="33"/>
      <c r="B74" s="34"/>
      <c r="C74" s="35"/>
      <c r="D74" s="35"/>
      <c r="E74" s="366" t="str">
        <f>E7</f>
        <v>Oprava trati v úseku Nemanice 1 - Chotýčany</v>
      </c>
      <c r="F74" s="367"/>
      <c r="G74" s="367"/>
      <c r="H74" s="367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1" customFormat="1" ht="12" customHeight="1" x14ac:dyDescent="0.2">
      <c r="B75" s="20"/>
      <c r="C75" s="28" t="s">
        <v>98</v>
      </c>
      <c r="D75" s="21"/>
      <c r="E75" s="21"/>
      <c r="F75" s="21"/>
      <c r="G75" s="21"/>
      <c r="H75" s="21"/>
      <c r="I75" s="107"/>
      <c r="J75" s="21"/>
      <c r="K75" s="21"/>
      <c r="L75" s="19"/>
    </row>
    <row r="76" spans="1:31" s="2" customFormat="1" ht="16.5" customHeight="1" x14ac:dyDescent="0.2">
      <c r="A76" s="33"/>
      <c r="B76" s="34"/>
      <c r="C76" s="35"/>
      <c r="D76" s="35"/>
      <c r="E76" s="366" t="s">
        <v>99</v>
      </c>
      <c r="F76" s="365"/>
      <c r="G76" s="365"/>
      <c r="H76" s="365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 x14ac:dyDescent="0.2">
      <c r="A77" s="33"/>
      <c r="B77" s="34"/>
      <c r="C77" s="28" t="s">
        <v>100</v>
      </c>
      <c r="D77" s="35"/>
      <c r="E77" s="35"/>
      <c r="F77" s="35"/>
      <c r="G77" s="35"/>
      <c r="H77" s="35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 x14ac:dyDescent="0.2">
      <c r="A78" s="33"/>
      <c r="B78" s="34"/>
      <c r="C78" s="35"/>
      <c r="D78" s="35"/>
      <c r="E78" s="345" t="str">
        <f>E11</f>
        <v>SO 1.2 - Materiál a práce dodávané zadavatelem -  NEOCEŇOVAT!</v>
      </c>
      <c r="F78" s="365"/>
      <c r="G78" s="365"/>
      <c r="H78" s="36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 x14ac:dyDescent="0.2">
      <c r="A79" s="33"/>
      <c r="B79" s="34"/>
      <c r="C79" s="35"/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 x14ac:dyDescent="0.2">
      <c r="A80" s="33"/>
      <c r="B80" s="34"/>
      <c r="C80" s="28" t="s">
        <v>22</v>
      </c>
      <c r="D80" s="35"/>
      <c r="E80" s="35"/>
      <c r="F80" s="26" t="str">
        <f>F14</f>
        <v>trať 220 dle JŘ, TÚ Hluboká n/Vlt. Zám.- Chotýčany</v>
      </c>
      <c r="G80" s="35"/>
      <c r="H80" s="35"/>
      <c r="I80" s="116" t="s">
        <v>24</v>
      </c>
      <c r="J80" s="58" t="str">
        <f>IF(J14="","",J14)</f>
        <v>12. 2. 2020</v>
      </c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 x14ac:dyDescent="0.2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 x14ac:dyDescent="0.2">
      <c r="A82" s="33"/>
      <c r="B82" s="34"/>
      <c r="C82" s="28" t="s">
        <v>26</v>
      </c>
      <c r="D82" s="35"/>
      <c r="E82" s="35"/>
      <c r="F82" s="26" t="str">
        <f>E17</f>
        <v xml:space="preserve">Správa železnic, s. o., OŘ Plzeň </v>
      </c>
      <c r="G82" s="35"/>
      <c r="H82" s="35"/>
      <c r="I82" s="116" t="s">
        <v>34</v>
      </c>
      <c r="J82" s="31" t="str">
        <f>E23</f>
        <v xml:space="preserve"> 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 x14ac:dyDescent="0.2">
      <c r="A83" s="33"/>
      <c r="B83" s="34"/>
      <c r="C83" s="28" t="s">
        <v>32</v>
      </c>
      <c r="D83" s="35"/>
      <c r="E83" s="35"/>
      <c r="F83" s="26" t="str">
        <f>IF(E20="","",E20)</f>
        <v>Vyplň údaj</v>
      </c>
      <c r="G83" s="35"/>
      <c r="H83" s="35"/>
      <c r="I83" s="116" t="s">
        <v>38</v>
      </c>
      <c r="J83" s="31" t="str">
        <f>E26</f>
        <v>Libor Brabenec</v>
      </c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 x14ac:dyDescent="0.2">
      <c r="A84" s="33"/>
      <c r="B84" s="34"/>
      <c r="C84" s="35"/>
      <c r="D84" s="35"/>
      <c r="E84" s="35"/>
      <c r="F84" s="35"/>
      <c r="G84" s="35"/>
      <c r="H84" s="35"/>
      <c r="I84" s="114"/>
      <c r="J84" s="35"/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 x14ac:dyDescent="0.2">
      <c r="A85" s="163"/>
      <c r="B85" s="164"/>
      <c r="C85" s="165" t="s">
        <v>110</v>
      </c>
      <c r="D85" s="166" t="s">
        <v>61</v>
      </c>
      <c r="E85" s="166" t="s">
        <v>57</v>
      </c>
      <c r="F85" s="166" t="s">
        <v>58</v>
      </c>
      <c r="G85" s="166" t="s">
        <v>111</v>
      </c>
      <c r="H85" s="166" t="s">
        <v>112</v>
      </c>
      <c r="I85" s="167" t="s">
        <v>113</v>
      </c>
      <c r="J85" s="166" t="s">
        <v>104</v>
      </c>
      <c r="K85" s="168" t="s">
        <v>114</v>
      </c>
      <c r="L85" s="169"/>
      <c r="M85" s="67" t="s">
        <v>35</v>
      </c>
      <c r="N85" s="68" t="s">
        <v>46</v>
      </c>
      <c r="O85" s="68" t="s">
        <v>115</v>
      </c>
      <c r="P85" s="68" t="s">
        <v>116</v>
      </c>
      <c r="Q85" s="68" t="s">
        <v>117</v>
      </c>
      <c r="R85" s="68" t="s">
        <v>118</v>
      </c>
      <c r="S85" s="68" t="s">
        <v>119</v>
      </c>
      <c r="T85" s="69" t="s">
        <v>120</v>
      </c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</row>
    <row r="86" spans="1:65" s="2" customFormat="1" ht="22.9" customHeight="1" x14ac:dyDescent="0.25">
      <c r="A86" s="33"/>
      <c r="B86" s="34"/>
      <c r="C86" s="74" t="s">
        <v>121</v>
      </c>
      <c r="D86" s="35"/>
      <c r="E86" s="35"/>
      <c r="F86" s="35"/>
      <c r="G86" s="35"/>
      <c r="H86" s="35"/>
      <c r="I86" s="114"/>
      <c r="J86" s="170">
        <f>BK86</f>
        <v>0</v>
      </c>
      <c r="K86" s="35"/>
      <c r="L86" s="38"/>
      <c r="M86" s="70"/>
      <c r="N86" s="171"/>
      <c r="O86" s="71"/>
      <c r="P86" s="172">
        <f>P87+SUM(P88:P101)</f>
        <v>0</v>
      </c>
      <c r="Q86" s="71"/>
      <c r="R86" s="172">
        <f>R87+SUM(R88:R101)</f>
        <v>534.81828000000007</v>
      </c>
      <c r="S86" s="71"/>
      <c r="T86" s="173">
        <f>T87+SUM(T88:T101)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75</v>
      </c>
      <c r="AU86" s="16" t="s">
        <v>105</v>
      </c>
      <c r="BK86" s="174">
        <f>BK87+SUM(BK88:BK101)</f>
        <v>0</v>
      </c>
    </row>
    <row r="87" spans="1:65" s="2" customFormat="1" ht="24" customHeight="1" x14ac:dyDescent="0.2">
      <c r="A87" s="33"/>
      <c r="B87" s="34"/>
      <c r="C87" s="175" t="s">
        <v>83</v>
      </c>
      <c r="D87" s="175" t="s">
        <v>122</v>
      </c>
      <c r="E87" s="176" t="s">
        <v>409</v>
      </c>
      <c r="F87" s="177" t="s">
        <v>410</v>
      </c>
      <c r="G87" s="178" t="s">
        <v>125</v>
      </c>
      <c r="H87" s="179">
        <v>143</v>
      </c>
      <c r="I87" s="320">
        <v>0</v>
      </c>
      <c r="J87" s="181">
        <f>ROUND(I87*H87,2)</f>
        <v>0</v>
      </c>
      <c r="K87" s="177" t="s">
        <v>126</v>
      </c>
      <c r="L87" s="182"/>
      <c r="M87" s="183" t="s">
        <v>35</v>
      </c>
      <c r="N87" s="184" t="s">
        <v>47</v>
      </c>
      <c r="O87" s="63"/>
      <c r="P87" s="185">
        <f>O87*H87</f>
        <v>0</v>
      </c>
      <c r="Q87" s="185">
        <v>3.70425</v>
      </c>
      <c r="R87" s="185">
        <f>Q87*H87</f>
        <v>529.70775000000003</v>
      </c>
      <c r="S87" s="185">
        <v>0</v>
      </c>
      <c r="T87" s="186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7" t="s">
        <v>127</v>
      </c>
      <c r="AT87" s="187" t="s">
        <v>122</v>
      </c>
      <c r="AU87" s="187" t="s">
        <v>76</v>
      </c>
      <c r="AY87" s="16" t="s">
        <v>128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6" t="s">
        <v>83</v>
      </c>
      <c r="BK87" s="188">
        <f>ROUND(I87*H87,2)</f>
        <v>0</v>
      </c>
      <c r="BL87" s="16" t="s">
        <v>129</v>
      </c>
      <c r="BM87" s="187" t="s">
        <v>411</v>
      </c>
    </row>
    <row r="88" spans="1:65" s="2" customFormat="1" ht="126" x14ac:dyDescent="0.2">
      <c r="A88" s="33"/>
      <c r="B88" s="34"/>
      <c r="C88" s="35"/>
      <c r="D88" s="191" t="s">
        <v>148</v>
      </c>
      <c r="E88" s="35"/>
      <c r="F88" s="319" t="s">
        <v>643</v>
      </c>
      <c r="G88" s="35"/>
      <c r="H88" s="35"/>
      <c r="I88" s="114"/>
      <c r="J88" s="35"/>
      <c r="K88" s="35"/>
      <c r="L88" s="38"/>
      <c r="M88" s="202"/>
      <c r="N88" s="203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148</v>
      </c>
      <c r="AU88" s="16" t="s">
        <v>76</v>
      </c>
    </row>
    <row r="89" spans="1:65" s="12" customFormat="1" x14ac:dyDescent="0.2">
      <c r="B89" s="189"/>
      <c r="C89" s="190"/>
      <c r="D89" s="191" t="s">
        <v>131</v>
      </c>
      <c r="E89" s="192" t="s">
        <v>35</v>
      </c>
      <c r="F89" s="193" t="s">
        <v>412</v>
      </c>
      <c r="G89" s="190"/>
      <c r="H89" s="194">
        <v>143</v>
      </c>
      <c r="I89" s="195"/>
      <c r="J89" s="190"/>
      <c r="K89" s="190"/>
      <c r="L89" s="196"/>
      <c r="M89" s="197"/>
      <c r="N89" s="198"/>
      <c r="O89" s="198"/>
      <c r="P89" s="198"/>
      <c r="Q89" s="198"/>
      <c r="R89" s="198"/>
      <c r="S89" s="198"/>
      <c r="T89" s="199"/>
      <c r="AT89" s="200" t="s">
        <v>131</v>
      </c>
      <c r="AU89" s="200" t="s">
        <v>76</v>
      </c>
      <c r="AV89" s="12" t="s">
        <v>85</v>
      </c>
      <c r="AW89" s="12" t="s">
        <v>37</v>
      </c>
      <c r="AX89" s="12" t="s">
        <v>83</v>
      </c>
      <c r="AY89" s="200" t="s">
        <v>128</v>
      </c>
    </row>
    <row r="90" spans="1:65" s="2" customFormat="1" ht="24" customHeight="1" x14ac:dyDescent="0.2">
      <c r="A90" s="33"/>
      <c r="B90" s="34"/>
      <c r="C90" s="175" t="s">
        <v>85</v>
      </c>
      <c r="D90" s="175" t="s">
        <v>122</v>
      </c>
      <c r="E90" s="176" t="s">
        <v>413</v>
      </c>
      <c r="F90" s="177" t="s">
        <v>414</v>
      </c>
      <c r="G90" s="178" t="s">
        <v>125</v>
      </c>
      <c r="H90" s="179">
        <v>17</v>
      </c>
      <c r="I90" s="320">
        <v>0</v>
      </c>
      <c r="J90" s="181">
        <f>ROUND(I90*H90,2)</f>
        <v>0</v>
      </c>
      <c r="K90" s="177" t="s">
        <v>126</v>
      </c>
      <c r="L90" s="182"/>
      <c r="M90" s="183" t="s">
        <v>35</v>
      </c>
      <c r="N90" s="184" t="s">
        <v>47</v>
      </c>
      <c r="O90" s="63"/>
      <c r="P90" s="185">
        <f>O90*H90</f>
        <v>0</v>
      </c>
      <c r="Q90" s="185">
        <v>0.22444</v>
      </c>
      <c r="R90" s="185">
        <f>Q90*H90</f>
        <v>3.81548</v>
      </c>
      <c r="S90" s="185">
        <v>0</v>
      </c>
      <c r="T90" s="18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7" t="s">
        <v>127</v>
      </c>
      <c r="AT90" s="187" t="s">
        <v>122</v>
      </c>
      <c r="AU90" s="187" t="s">
        <v>76</v>
      </c>
      <c r="AY90" s="16" t="s">
        <v>128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6" t="s">
        <v>83</v>
      </c>
      <c r="BK90" s="188">
        <f>ROUND(I90*H90,2)</f>
        <v>0</v>
      </c>
      <c r="BL90" s="16" t="s">
        <v>129</v>
      </c>
      <c r="BM90" s="187" t="s">
        <v>415</v>
      </c>
    </row>
    <row r="91" spans="1:65" s="2" customFormat="1" ht="18.75" x14ac:dyDescent="0.2">
      <c r="A91" s="33"/>
      <c r="B91" s="34"/>
      <c r="C91" s="35"/>
      <c r="D91" s="191" t="s">
        <v>148</v>
      </c>
      <c r="E91" s="35"/>
      <c r="F91" s="319" t="s">
        <v>644</v>
      </c>
      <c r="G91" s="35"/>
      <c r="H91" s="35"/>
      <c r="I91" s="114"/>
      <c r="J91" s="35"/>
      <c r="K91" s="35"/>
      <c r="L91" s="38"/>
      <c r="M91" s="202"/>
      <c r="N91" s="203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148</v>
      </c>
      <c r="AU91" s="16" t="s">
        <v>76</v>
      </c>
    </row>
    <row r="92" spans="1:65" s="12" customFormat="1" x14ac:dyDescent="0.2">
      <c r="B92" s="189"/>
      <c r="C92" s="190"/>
      <c r="D92" s="191" t="s">
        <v>131</v>
      </c>
      <c r="E92" s="192" t="s">
        <v>35</v>
      </c>
      <c r="F92" s="193" t="s">
        <v>416</v>
      </c>
      <c r="G92" s="190"/>
      <c r="H92" s="194">
        <v>17</v>
      </c>
      <c r="I92" s="195"/>
      <c r="J92" s="190"/>
      <c r="K92" s="190"/>
      <c r="L92" s="196"/>
      <c r="M92" s="197"/>
      <c r="N92" s="198"/>
      <c r="O92" s="198"/>
      <c r="P92" s="198"/>
      <c r="Q92" s="198"/>
      <c r="R92" s="198"/>
      <c r="S92" s="198"/>
      <c r="T92" s="199"/>
      <c r="AT92" s="200" t="s">
        <v>131</v>
      </c>
      <c r="AU92" s="200" t="s">
        <v>76</v>
      </c>
      <c r="AV92" s="12" t="s">
        <v>85</v>
      </c>
      <c r="AW92" s="12" t="s">
        <v>37</v>
      </c>
      <c r="AX92" s="12" t="s">
        <v>83</v>
      </c>
      <c r="AY92" s="200" t="s">
        <v>128</v>
      </c>
    </row>
    <row r="93" spans="1:65" s="2" customFormat="1" ht="24" customHeight="1" x14ac:dyDescent="0.2">
      <c r="A93" s="33"/>
      <c r="B93" s="34"/>
      <c r="C93" s="175" t="s">
        <v>137</v>
      </c>
      <c r="D93" s="175" t="s">
        <v>122</v>
      </c>
      <c r="E93" s="176" t="s">
        <v>417</v>
      </c>
      <c r="F93" s="177" t="s">
        <v>418</v>
      </c>
      <c r="G93" s="178" t="s">
        <v>125</v>
      </c>
      <c r="H93" s="179">
        <v>2</v>
      </c>
      <c r="I93" s="320">
        <v>0</v>
      </c>
      <c r="J93" s="181">
        <f>ROUND(I93*H93,2)</f>
        <v>0</v>
      </c>
      <c r="K93" s="177" t="s">
        <v>126</v>
      </c>
      <c r="L93" s="182"/>
      <c r="M93" s="183" t="s">
        <v>35</v>
      </c>
      <c r="N93" s="184" t="s">
        <v>47</v>
      </c>
      <c r="O93" s="63"/>
      <c r="P93" s="185">
        <f>O93*H93</f>
        <v>0</v>
      </c>
      <c r="Q93" s="185">
        <v>0.24418999999999999</v>
      </c>
      <c r="R93" s="185">
        <f>Q93*H93</f>
        <v>0.48837999999999998</v>
      </c>
      <c r="S93" s="185">
        <v>0</v>
      </c>
      <c r="T93" s="18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7" t="s">
        <v>127</v>
      </c>
      <c r="AT93" s="187" t="s">
        <v>122</v>
      </c>
      <c r="AU93" s="187" t="s">
        <v>76</v>
      </c>
      <c r="AY93" s="16" t="s">
        <v>128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6" t="s">
        <v>83</v>
      </c>
      <c r="BK93" s="188">
        <f>ROUND(I93*H93,2)</f>
        <v>0</v>
      </c>
      <c r="BL93" s="16" t="s">
        <v>129</v>
      </c>
      <c r="BM93" s="187" t="s">
        <v>419</v>
      </c>
    </row>
    <row r="94" spans="1:65" s="2" customFormat="1" ht="18.75" x14ac:dyDescent="0.2">
      <c r="A94" s="33"/>
      <c r="B94" s="34"/>
      <c r="C94" s="35"/>
      <c r="D94" s="191" t="s">
        <v>148</v>
      </c>
      <c r="E94" s="35"/>
      <c r="F94" s="319" t="s">
        <v>644</v>
      </c>
      <c r="G94" s="35"/>
      <c r="H94" s="35"/>
      <c r="I94" s="114"/>
      <c r="J94" s="35"/>
      <c r="K94" s="35"/>
      <c r="L94" s="38"/>
      <c r="M94" s="202"/>
      <c r="N94" s="203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148</v>
      </c>
      <c r="AU94" s="16" t="s">
        <v>76</v>
      </c>
    </row>
    <row r="95" spans="1:65" s="12" customFormat="1" x14ac:dyDescent="0.2">
      <c r="B95" s="189"/>
      <c r="C95" s="190"/>
      <c r="D95" s="191" t="s">
        <v>131</v>
      </c>
      <c r="E95" s="192" t="s">
        <v>35</v>
      </c>
      <c r="F95" s="193" t="s">
        <v>420</v>
      </c>
      <c r="G95" s="190"/>
      <c r="H95" s="194">
        <v>2</v>
      </c>
      <c r="I95" s="195"/>
      <c r="J95" s="190"/>
      <c r="K95" s="190"/>
      <c r="L95" s="196"/>
      <c r="M95" s="197"/>
      <c r="N95" s="198"/>
      <c r="O95" s="198"/>
      <c r="P95" s="198"/>
      <c r="Q95" s="198"/>
      <c r="R95" s="198"/>
      <c r="S95" s="198"/>
      <c r="T95" s="199"/>
      <c r="AT95" s="200" t="s">
        <v>131</v>
      </c>
      <c r="AU95" s="200" t="s">
        <v>76</v>
      </c>
      <c r="AV95" s="12" t="s">
        <v>85</v>
      </c>
      <c r="AW95" s="12" t="s">
        <v>37</v>
      </c>
      <c r="AX95" s="12" t="s">
        <v>83</v>
      </c>
      <c r="AY95" s="200" t="s">
        <v>128</v>
      </c>
    </row>
    <row r="96" spans="1:65" s="2" customFormat="1" ht="24" customHeight="1" x14ac:dyDescent="0.2">
      <c r="A96" s="33"/>
      <c r="B96" s="34"/>
      <c r="C96" s="175" t="s">
        <v>129</v>
      </c>
      <c r="D96" s="175" t="s">
        <v>122</v>
      </c>
      <c r="E96" s="176" t="s">
        <v>421</v>
      </c>
      <c r="F96" s="177" t="s">
        <v>422</v>
      </c>
      <c r="G96" s="178" t="s">
        <v>125</v>
      </c>
      <c r="H96" s="179">
        <v>3</v>
      </c>
      <c r="I96" s="320">
        <v>0</v>
      </c>
      <c r="J96" s="181">
        <f>ROUND(I96*H96,2)</f>
        <v>0</v>
      </c>
      <c r="K96" s="177" t="s">
        <v>126</v>
      </c>
      <c r="L96" s="182"/>
      <c r="M96" s="183" t="s">
        <v>35</v>
      </c>
      <c r="N96" s="184" t="s">
        <v>47</v>
      </c>
      <c r="O96" s="63"/>
      <c r="P96" s="185">
        <f>O96*H96</f>
        <v>0</v>
      </c>
      <c r="Q96" s="185">
        <v>0.26889000000000002</v>
      </c>
      <c r="R96" s="185">
        <f>Q96*H96</f>
        <v>0.80667</v>
      </c>
      <c r="S96" s="185">
        <v>0</v>
      </c>
      <c r="T96" s="186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7" t="s">
        <v>127</v>
      </c>
      <c r="AT96" s="187" t="s">
        <v>122</v>
      </c>
      <c r="AU96" s="187" t="s">
        <v>76</v>
      </c>
      <c r="AY96" s="16" t="s">
        <v>128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6" t="s">
        <v>83</v>
      </c>
      <c r="BK96" s="188">
        <f>ROUND(I96*H96,2)</f>
        <v>0</v>
      </c>
      <c r="BL96" s="16" t="s">
        <v>129</v>
      </c>
      <c r="BM96" s="187" t="s">
        <v>423</v>
      </c>
    </row>
    <row r="97" spans="1:65" s="2" customFormat="1" ht="18.75" x14ac:dyDescent="0.2">
      <c r="A97" s="33"/>
      <c r="B97" s="34"/>
      <c r="C97" s="35"/>
      <c r="D97" s="191" t="s">
        <v>148</v>
      </c>
      <c r="E97" s="35"/>
      <c r="F97" s="319" t="s">
        <v>644</v>
      </c>
      <c r="G97" s="35"/>
      <c r="H97" s="35"/>
      <c r="I97" s="114"/>
      <c r="J97" s="35"/>
      <c r="K97" s="35"/>
      <c r="L97" s="38"/>
      <c r="M97" s="202"/>
      <c r="N97" s="203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148</v>
      </c>
      <c r="AU97" s="16" t="s">
        <v>76</v>
      </c>
    </row>
    <row r="98" spans="1:65" s="12" customFormat="1" x14ac:dyDescent="0.2">
      <c r="B98" s="189"/>
      <c r="C98" s="190"/>
      <c r="D98" s="191" t="s">
        <v>131</v>
      </c>
      <c r="E98" s="192" t="s">
        <v>35</v>
      </c>
      <c r="F98" s="193" t="s">
        <v>424</v>
      </c>
      <c r="G98" s="190"/>
      <c r="H98" s="194">
        <v>3</v>
      </c>
      <c r="I98" s="195"/>
      <c r="J98" s="190"/>
      <c r="K98" s="190"/>
      <c r="L98" s="196"/>
      <c r="M98" s="197"/>
      <c r="N98" s="198"/>
      <c r="O98" s="198"/>
      <c r="P98" s="198"/>
      <c r="Q98" s="198"/>
      <c r="R98" s="198"/>
      <c r="S98" s="198"/>
      <c r="T98" s="199"/>
      <c r="AT98" s="200" t="s">
        <v>131</v>
      </c>
      <c r="AU98" s="200" t="s">
        <v>76</v>
      </c>
      <c r="AV98" s="12" t="s">
        <v>85</v>
      </c>
      <c r="AW98" s="12" t="s">
        <v>37</v>
      </c>
      <c r="AX98" s="12" t="s">
        <v>83</v>
      </c>
      <c r="AY98" s="200" t="s">
        <v>128</v>
      </c>
    </row>
    <row r="99" spans="1:65" s="2" customFormat="1" ht="24" customHeight="1" x14ac:dyDescent="0.2">
      <c r="A99" s="33"/>
      <c r="B99" s="34"/>
      <c r="C99" s="175" t="s">
        <v>144</v>
      </c>
      <c r="D99" s="175" t="s">
        <v>122</v>
      </c>
      <c r="E99" s="176" t="s">
        <v>425</v>
      </c>
      <c r="F99" s="177" t="s">
        <v>426</v>
      </c>
      <c r="G99" s="178" t="s">
        <v>427</v>
      </c>
      <c r="H99" s="179">
        <v>1</v>
      </c>
      <c r="I99" s="320">
        <v>0</v>
      </c>
      <c r="J99" s="181">
        <f>ROUND(I99*H99,2)</f>
        <v>0</v>
      </c>
      <c r="K99" s="177" t="s">
        <v>126</v>
      </c>
      <c r="L99" s="182"/>
      <c r="M99" s="183" t="s">
        <v>35</v>
      </c>
      <c r="N99" s="184" t="s">
        <v>47</v>
      </c>
      <c r="O99" s="63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7" t="s">
        <v>127</v>
      </c>
      <c r="AT99" s="187" t="s">
        <v>122</v>
      </c>
      <c r="AU99" s="187" t="s">
        <v>76</v>
      </c>
      <c r="AY99" s="16" t="s">
        <v>128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6" t="s">
        <v>83</v>
      </c>
      <c r="BK99" s="188">
        <f>ROUND(I99*H99,2)</f>
        <v>0</v>
      </c>
      <c r="BL99" s="16" t="s">
        <v>129</v>
      </c>
      <c r="BM99" s="187" t="s">
        <v>428</v>
      </c>
    </row>
    <row r="100" spans="1:65" s="2" customFormat="1" ht="146.25" x14ac:dyDescent="0.2">
      <c r="A100" s="33"/>
      <c r="B100" s="34"/>
      <c r="C100" s="35"/>
      <c r="D100" s="191" t="s">
        <v>148</v>
      </c>
      <c r="E100" s="35"/>
      <c r="F100" s="201" t="s">
        <v>645</v>
      </c>
      <c r="G100" s="35"/>
      <c r="H100" s="35"/>
      <c r="I100" s="114"/>
      <c r="J100" s="35"/>
      <c r="K100" s="35"/>
      <c r="L100" s="38"/>
      <c r="M100" s="202"/>
      <c r="N100" s="203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148</v>
      </c>
      <c r="AU100" s="16" t="s">
        <v>76</v>
      </c>
    </row>
    <row r="101" spans="1:65" s="13" customFormat="1" ht="25.9" customHeight="1" x14ac:dyDescent="0.2">
      <c r="B101" s="204"/>
      <c r="C101" s="205"/>
      <c r="D101" s="206" t="s">
        <v>75</v>
      </c>
      <c r="E101" s="207" t="s">
        <v>429</v>
      </c>
      <c r="F101" s="207" t="s">
        <v>430</v>
      </c>
      <c r="G101" s="205"/>
      <c r="H101" s="205"/>
      <c r="I101" s="208"/>
      <c r="J101" s="209">
        <f>BK101</f>
        <v>0</v>
      </c>
      <c r="K101" s="205"/>
      <c r="L101" s="210"/>
      <c r="M101" s="211"/>
      <c r="N101" s="212"/>
      <c r="O101" s="212"/>
      <c r="P101" s="213">
        <f>SUM(P102:P103)</f>
        <v>0</v>
      </c>
      <c r="Q101" s="212"/>
      <c r="R101" s="213">
        <f>SUM(R102:R103)</f>
        <v>0</v>
      </c>
      <c r="S101" s="212"/>
      <c r="T101" s="214">
        <f>SUM(T102:T103)</f>
        <v>0</v>
      </c>
      <c r="AR101" s="215" t="s">
        <v>144</v>
      </c>
      <c r="AT101" s="216" t="s">
        <v>75</v>
      </c>
      <c r="AU101" s="216" t="s">
        <v>76</v>
      </c>
      <c r="AY101" s="215" t="s">
        <v>128</v>
      </c>
      <c r="BK101" s="217">
        <f>SUM(BK102:BK103)</f>
        <v>0</v>
      </c>
    </row>
    <row r="102" spans="1:65" s="2" customFormat="1" ht="24" customHeight="1" x14ac:dyDescent="0.2">
      <c r="A102" s="33"/>
      <c r="B102" s="34"/>
      <c r="C102" s="220" t="s">
        <v>151</v>
      </c>
      <c r="D102" s="220" t="s">
        <v>179</v>
      </c>
      <c r="E102" s="221" t="s">
        <v>431</v>
      </c>
      <c r="F102" s="222" t="s">
        <v>432</v>
      </c>
      <c r="G102" s="223" t="s">
        <v>433</v>
      </c>
      <c r="H102" s="232"/>
      <c r="I102" s="320">
        <v>0</v>
      </c>
      <c r="J102" s="226">
        <f>ROUND(I102*H102,2)</f>
        <v>0</v>
      </c>
      <c r="K102" s="222" t="s">
        <v>126</v>
      </c>
      <c r="L102" s="38"/>
      <c r="M102" s="227" t="s">
        <v>35</v>
      </c>
      <c r="N102" s="228" t="s">
        <v>47</v>
      </c>
      <c r="O102" s="63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7" t="s">
        <v>129</v>
      </c>
      <c r="AT102" s="187" t="s">
        <v>179</v>
      </c>
      <c r="AU102" s="187" t="s">
        <v>83</v>
      </c>
      <c r="AY102" s="16" t="s">
        <v>128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6" t="s">
        <v>83</v>
      </c>
      <c r="BK102" s="188">
        <f>ROUND(I102*H102,2)</f>
        <v>0</v>
      </c>
      <c r="BL102" s="16" t="s">
        <v>129</v>
      </c>
      <c r="BM102" s="187" t="s">
        <v>434</v>
      </c>
    </row>
    <row r="103" spans="1:65" s="2" customFormat="1" ht="18.75" x14ac:dyDescent="0.2">
      <c r="A103" s="33"/>
      <c r="B103" s="34"/>
      <c r="C103" s="35"/>
      <c r="D103" s="191" t="s">
        <v>148</v>
      </c>
      <c r="E103" s="35"/>
      <c r="F103" s="319" t="s">
        <v>644</v>
      </c>
      <c r="G103" s="35"/>
      <c r="H103" s="35"/>
      <c r="I103" s="114"/>
      <c r="J103" s="35"/>
      <c r="K103" s="35"/>
      <c r="L103" s="38"/>
      <c r="M103" s="233"/>
      <c r="N103" s="234"/>
      <c r="O103" s="235"/>
      <c r="P103" s="235"/>
      <c r="Q103" s="235"/>
      <c r="R103" s="235"/>
      <c r="S103" s="235"/>
      <c r="T103" s="236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148</v>
      </c>
      <c r="AU103" s="16" t="s">
        <v>83</v>
      </c>
    </row>
    <row r="104" spans="1:65" s="2" customFormat="1" ht="6.95" customHeight="1" x14ac:dyDescent="0.2">
      <c r="A104" s="33"/>
      <c r="B104" s="46"/>
      <c r="C104" s="47"/>
      <c r="D104" s="47"/>
      <c r="E104" s="47"/>
      <c r="F104" s="47"/>
      <c r="G104" s="47"/>
      <c r="H104" s="47"/>
      <c r="I104" s="141"/>
      <c r="J104" s="47"/>
      <c r="K104" s="47"/>
      <c r="L104" s="38"/>
      <c r="M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</sheetData>
  <sheetProtection algorithmName="SHA-512" hashValue="qjm8tP0GvTEysAq6sB77kIlRZ4yIYUQPI+E8hA177vemoXUS0OqZvyVqV19zg+PEfDxdv1CPIO6WoGyKCxxE9Q==" saltValue="fAe7NNqguadxm1xHxGFMYg==" spinCount="100000" sheet="1" objects="1" scenarios="1" formatColumns="0" formatRows="0" autoFilter="0"/>
  <autoFilter ref="C85:K103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3"/>
  <sheetViews>
    <sheetView showGridLines="0" topLeftCell="A74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7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16" t="s">
        <v>96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85</v>
      </c>
    </row>
    <row r="4" spans="1:46" s="1" customFormat="1" ht="24.95" customHeight="1" x14ac:dyDescent="0.2">
      <c r="B4" s="19"/>
      <c r="D4" s="111" t="s">
        <v>97</v>
      </c>
      <c r="I4" s="107"/>
      <c r="L4" s="19"/>
      <c r="M4" s="112" t="s">
        <v>10</v>
      </c>
      <c r="AT4" s="16" t="s">
        <v>4</v>
      </c>
    </row>
    <row r="5" spans="1:46" s="1" customFormat="1" ht="6.95" customHeight="1" x14ac:dyDescent="0.2">
      <c r="B5" s="19"/>
      <c r="I5" s="107"/>
      <c r="L5" s="19"/>
    </row>
    <row r="6" spans="1:46" s="1" customFormat="1" ht="12" customHeight="1" x14ac:dyDescent="0.2">
      <c r="B6" s="19"/>
      <c r="D6" s="113" t="s">
        <v>16</v>
      </c>
      <c r="I6" s="107"/>
      <c r="L6" s="19"/>
    </row>
    <row r="7" spans="1:46" s="1" customFormat="1" ht="16.5" customHeight="1" x14ac:dyDescent="0.2">
      <c r="B7" s="19"/>
      <c r="E7" s="368" t="str">
        <f>'Rekapitulace stavby'!K6</f>
        <v>Oprava trati v úseku Nemanice 1 - Chotýčany</v>
      </c>
      <c r="F7" s="369"/>
      <c r="G7" s="369"/>
      <c r="H7" s="369"/>
      <c r="I7" s="107"/>
      <c r="L7" s="19"/>
    </row>
    <row r="8" spans="1:46" s="2" customFormat="1" ht="12" customHeight="1" x14ac:dyDescent="0.2">
      <c r="A8" s="33"/>
      <c r="B8" s="38"/>
      <c r="C8" s="33"/>
      <c r="D8" s="113" t="s">
        <v>98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371" t="s">
        <v>435</v>
      </c>
      <c r="F9" s="370"/>
      <c r="G9" s="370"/>
      <c r="H9" s="370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13" t="s">
        <v>18</v>
      </c>
      <c r="E11" s="33"/>
      <c r="F11" s="102" t="s">
        <v>19</v>
      </c>
      <c r="G11" s="33"/>
      <c r="H11" s="33"/>
      <c r="I11" s="116" t="s">
        <v>20</v>
      </c>
      <c r="J11" s="102" t="s">
        <v>21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13" t="s">
        <v>22</v>
      </c>
      <c r="E12" s="33"/>
      <c r="F12" s="102" t="s">
        <v>23</v>
      </c>
      <c r="G12" s="33"/>
      <c r="H12" s="33"/>
      <c r="I12" s="116" t="s">
        <v>24</v>
      </c>
      <c r="J12" s="117" t="str">
        <f>'Rekapitulace stavby'!AN8</f>
        <v>12. 2. 2020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13" t="s">
        <v>26</v>
      </c>
      <c r="E14" s="33"/>
      <c r="F14" s="33"/>
      <c r="G14" s="33"/>
      <c r="H14" s="33"/>
      <c r="I14" s="116" t="s">
        <v>27</v>
      </c>
      <c r="J14" s="102" t="s">
        <v>28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2" t="s">
        <v>29</v>
      </c>
      <c r="F15" s="33"/>
      <c r="G15" s="33"/>
      <c r="H15" s="33"/>
      <c r="I15" s="116" t="s">
        <v>30</v>
      </c>
      <c r="J15" s="102" t="s">
        <v>31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13" t="s">
        <v>32</v>
      </c>
      <c r="E17" s="33"/>
      <c r="F17" s="33"/>
      <c r="G17" s="33"/>
      <c r="H17" s="33"/>
      <c r="I17" s="116" t="s">
        <v>27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72" t="str">
        <f>'Rekapitulace stavby'!E14</f>
        <v>Vyplň údaj</v>
      </c>
      <c r="F18" s="373"/>
      <c r="G18" s="373"/>
      <c r="H18" s="373"/>
      <c r="I18" s="116" t="s">
        <v>30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13" t="s">
        <v>34</v>
      </c>
      <c r="E20" s="33"/>
      <c r="F20" s="33"/>
      <c r="G20" s="33"/>
      <c r="H20" s="33"/>
      <c r="I20" s="116" t="s">
        <v>27</v>
      </c>
      <c r="J20" s="102" t="str">
        <f>IF('Rekapitulace stavby'!AN16="","",'Rekapitulace stavby'!AN16)</f>
        <v/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2" t="str">
        <f>IF('Rekapitulace stavby'!E17="","",'Rekapitulace stavby'!E17)</f>
        <v xml:space="preserve"> </v>
      </c>
      <c r="F21" s="33"/>
      <c r="G21" s="33"/>
      <c r="H21" s="33"/>
      <c r="I21" s="116" t="s">
        <v>30</v>
      </c>
      <c r="J21" s="102" t="str">
        <f>IF('Rekapitulace stavby'!AN17="","",'Rekapitulace stavby'!AN17)</f>
        <v/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13" t="s">
        <v>38</v>
      </c>
      <c r="E23" s="33"/>
      <c r="F23" s="33"/>
      <c r="G23" s="33"/>
      <c r="H23" s="33"/>
      <c r="I23" s="116" t="s">
        <v>27</v>
      </c>
      <c r="J23" s="102" t="s">
        <v>35</v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2" t="s">
        <v>39</v>
      </c>
      <c r="F24" s="33"/>
      <c r="G24" s="33"/>
      <c r="H24" s="33"/>
      <c r="I24" s="116" t="s">
        <v>30</v>
      </c>
      <c r="J24" s="102" t="s">
        <v>35</v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13" t="s">
        <v>40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18"/>
      <c r="B27" s="119"/>
      <c r="C27" s="118"/>
      <c r="D27" s="118"/>
      <c r="E27" s="374" t="s">
        <v>35</v>
      </c>
      <c r="F27" s="374"/>
      <c r="G27" s="374"/>
      <c r="H27" s="374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24" t="s">
        <v>42</v>
      </c>
      <c r="E30" s="33"/>
      <c r="F30" s="33"/>
      <c r="G30" s="33"/>
      <c r="H30" s="33"/>
      <c r="I30" s="114"/>
      <c r="J30" s="125">
        <f>ROUND(J80,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26" t="s">
        <v>44</v>
      </c>
      <c r="G32" s="33"/>
      <c r="H32" s="33"/>
      <c r="I32" s="127" t="s">
        <v>43</v>
      </c>
      <c r="J32" s="126" t="s">
        <v>45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8"/>
      <c r="C33" s="33"/>
      <c r="D33" s="128" t="s">
        <v>46</v>
      </c>
      <c r="E33" s="113" t="s">
        <v>47</v>
      </c>
      <c r="F33" s="129">
        <f>ROUND((SUM(BE80:BE92)),  2)</f>
        <v>0</v>
      </c>
      <c r="G33" s="33"/>
      <c r="H33" s="33"/>
      <c r="I33" s="130">
        <v>0.21</v>
      </c>
      <c r="J33" s="129">
        <f>ROUND(((SUM(BE80:BE92))*I33),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113" t="s">
        <v>48</v>
      </c>
      <c r="F34" s="129">
        <f>ROUND((SUM(BF80:BF92)),  2)</f>
        <v>0</v>
      </c>
      <c r="G34" s="33"/>
      <c r="H34" s="33"/>
      <c r="I34" s="130">
        <v>0.15</v>
      </c>
      <c r="J34" s="129">
        <f>ROUND(((SUM(BF80:BF92))*I34),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13" t="s">
        <v>49</v>
      </c>
      <c r="F35" s="129">
        <f>ROUND((SUM(BG80:BG92)),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13" t="s">
        <v>50</v>
      </c>
      <c r="F36" s="129">
        <f>ROUND((SUM(BH80:BH92)),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3" t="s">
        <v>51</v>
      </c>
      <c r="F37" s="129">
        <f>ROUND((SUM(BI80:BI92)),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31"/>
      <c r="D39" s="132" t="s">
        <v>52</v>
      </c>
      <c r="E39" s="133"/>
      <c r="F39" s="133"/>
      <c r="G39" s="134" t="s">
        <v>53</v>
      </c>
      <c r="H39" s="135" t="s">
        <v>54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102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366" t="str">
        <f>E7</f>
        <v>Oprava trati v úseku Nemanice 1 - Chotýčany</v>
      </c>
      <c r="F48" s="367"/>
      <c r="G48" s="367"/>
      <c r="H48" s="367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98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345" t="str">
        <f>E9</f>
        <v>VON - Vedlejší a ostatní náklady</v>
      </c>
      <c r="F50" s="365"/>
      <c r="G50" s="365"/>
      <c r="H50" s="365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22</v>
      </c>
      <c r="D52" s="35"/>
      <c r="E52" s="35"/>
      <c r="F52" s="26" t="str">
        <f>F12</f>
        <v>trať 220 dle JŘ, TÚ Hluboká n/Vlt. Zám.- Chotýčany</v>
      </c>
      <c r="G52" s="35"/>
      <c r="H52" s="35"/>
      <c r="I52" s="116" t="s">
        <v>24</v>
      </c>
      <c r="J52" s="58" t="str">
        <f>IF(J12="","",J12)</f>
        <v>12. 2. 2020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 x14ac:dyDescent="0.2">
      <c r="A54" s="33"/>
      <c r="B54" s="34"/>
      <c r="C54" s="28" t="s">
        <v>26</v>
      </c>
      <c r="D54" s="35"/>
      <c r="E54" s="35"/>
      <c r="F54" s="26" t="str">
        <f>E15</f>
        <v xml:space="preserve">Správa železnic, s. o., OŘ Plzeň </v>
      </c>
      <c r="G54" s="35"/>
      <c r="H54" s="35"/>
      <c r="I54" s="116" t="s">
        <v>34</v>
      </c>
      <c r="J54" s="31" t="str">
        <f>E21</f>
        <v xml:space="preserve"> 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32</v>
      </c>
      <c r="D55" s="35"/>
      <c r="E55" s="35"/>
      <c r="F55" s="26" t="str">
        <f>IF(E18="","",E18)</f>
        <v>Vyplň údaj</v>
      </c>
      <c r="G55" s="35"/>
      <c r="H55" s="35"/>
      <c r="I55" s="116" t="s">
        <v>38</v>
      </c>
      <c r="J55" s="31" t="str">
        <f>E24</f>
        <v>Libor Brabenec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45" t="s">
        <v>103</v>
      </c>
      <c r="D57" s="146"/>
      <c r="E57" s="146"/>
      <c r="F57" s="146"/>
      <c r="G57" s="146"/>
      <c r="H57" s="146"/>
      <c r="I57" s="147"/>
      <c r="J57" s="148" t="s">
        <v>104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49" t="s">
        <v>74</v>
      </c>
      <c r="D59" s="35"/>
      <c r="E59" s="35"/>
      <c r="F59" s="35"/>
      <c r="G59" s="35"/>
      <c r="H59" s="35"/>
      <c r="I59" s="114"/>
      <c r="J59" s="76">
        <f>J80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105</v>
      </c>
    </row>
    <row r="60" spans="1:47" s="9" customFormat="1" ht="24.95" customHeight="1" x14ac:dyDescent="0.2">
      <c r="B60" s="150"/>
      <c r="C60" s="151"/>
      <c r="D60" s="152" t="s">
        <v>408</v>
      </c>
      <c r="E60" s="153"/>
      <c r="F60" s="153"/>
      <c r="G60" s="153"/>
      <c r="H60" s="153"/>
      <c r="I60" s="154"/>
      <c r="J60" s="155">
        <f>J81</f>
        <v>0</v>
      </c>
      <c r="K60" s="151"/>
      <c r="L60" s="156"/>
    </row>
    <row r="61" spans="1:47" s="2" customFormat="1" ht="21.75" customHeight="1" x14ac:dyDescent="0.2">
      <c r="A61" s="33"/>
      <c r="B61" s="34"/>
      <c r="C61" s="35"/>
      <c r="D61" s="35"/>
      <c r="E61" s="35"/>
      <c r="F61" s="35"/>
      <c r="G61" s="35"/>
      <c r="H61" s="35"/>
      <c r="I61" s="114"/>
      <c r="J61" s="35"/>
      <c r="K61" s="35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 x14ac:dyDescent="0.2">
      <c r="A62" s="33"/>
      <c r="B62" s="46"/>
      <c r="C62" s="47"/>
      <c r="D62" s="47"/>
      <c r="E62" s="47"/>
      <c r="F62" s="47"/>
      <c r="G62" s="47"/>
      <c r="H62" s="47"/>
      <c r="I62" s="141"/>
      <c r="J62" s="47"/>
      <c r="K62" s="47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 x14ac:dyDescent="0.2">
      <c r="A66" s="33"/>
      <c r="B66" s="48"/>
      <c r="C66" s="49"/>
      <c r="D66" s="49"/>
      <c r="E66" s="49"/>
      <c r="F66" s="49"/>
      <c r="G66" s="49"/>
      <c r="H66" s="49"/>
      <c r="I66" s="144"/>
      <c r="J66" s="49"/>
      <c r="K66" s="49"/>
      <c r="L66" s="11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 x14ac:dyDescent="0.2">
      <c r="A67" s="33"/>
      <c r="B67" s="34"/>
      <c r="C67" s="22" t="s">
        <v>109</v>
      </c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 x14ac:dyDescent="0.2">
      <c r="A68" s="33"/>
      <c r="B68" s="34"/>
      <c r="C68" s="35"/>
      <c r="D68" s="35"/>
      <c r="E68" s="35"/>
      <c r="F68" s="35"/>
      <c r="G68" s="35"/>
      <c r="H68" s="35"/>
      <c r="I68" s="114"/>
      <c r="J68" s="35"/>
      <c r="K68" s="35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 x14ac:dyDescent="0.2">
      <c r="A69" s="33"/>
      <c r="B69" s="34"/>
      <c r="C69" s="28" t="s">
        <v>16</v>
      </c>
      <c r="D69" s="35"/>
      <c r="E69" s="35"/>
      <c r="F69" s="35"/>
      <c r="G69" s="35"/>
      <c r="H69" s="35"/>
      <c r="I69" s="114"/>
      <c r="J69" s="35"/>
      <c r="K69" s="35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 x14ac:dyDescent="0.2">
      <c r="A70" s="33"/>
      <c r="B70" s="34"/>
      <c r="C70" s="35"/>
      <c r="D70" s="35"/>
      <c r="E70" s="366" t="str">
        <f>E7</f>
        <v>Oprava trati v úseku Nemanice 1 - Chotýčany</v>
      </c>
      <c r="F70" s="367"/>
      <c r="G70" s="367"/>
      <c r="H70" s="367"/>
      <c r="I70" s="114"/>
      <c r="J70" s="35"/>
      <c r="K70" s="35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 x14ac:dyDescent="0.2">
      <c r="A71" s="33"/>
      <c r="B71" s="34"/>
      <c r="C71" s="28" t="s">
        <v>98</v>
      </c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 x14ac:dyDescent="0.2">
      <c r="A72" s="33"/>
      <c r="B72" s="34"/>
      <c r="C72" s="35"/>
      <c r="D72" s="35"/>
      <c r="E72" s="345" t="str">
        <f>E9</f>
        <v>VON - Vedlejší a ostatní náklady</v>
      </c>
      <c r="F72" s="365"/>
      <c r="G72" s="365"/>
      <c r="H72" s="36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 x14ac:dyDescent="0.2">
      <c r="A73" s="33"/>
      <c r="B73" s="34"/>
      <c r="C73" s="35"/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 x14ac:dyDescent="0.2">
      <c r="A74" s="33"/>
      <c r="B74" s="34"/>
      <c r="C74" s="28" t="s">
        <v>22</v>
      </c>
      <c r="D74" s="35"/>
      <c r="E74" s="35"/>
      <c r="F74" s="26" t="str">
        <f>F12</f>
        <v>trať 220 dle JŘ, TÚ Hluboká n/Vlt. Zám.- Chotýčany</v>
      </c>
      <c r="G74" s="35"/>
      <c r="H74" s="35"/>
      <c r="I74" s="116" t="s">
        <v>24</v>
      </c>
      <c r="J74" s="58" t="str">
        <f>IF(J12="","",J12)</f>
        <v>12. 2. 2020</v>
      </c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 x14ac:dyDescent="0.2">
      <c r="A75" s="33"/>
      <c r="B75" s="34"/>
      <c r="C75" s="35"/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2" customHeight="1" x14ac:dyDescent="0.2">
      <c r="A76" s="33"/>
      <c r="B76" s="34"/>
      <c r="C76" s="28" t="s">
        <v>26</v>
      </c>
      <c r="D76" s="35"/>
      <c r="E76" s="35"/>
      <c r="F76" s="26" t="str">
        <f>E15</f>
        <v xml:space="preserve">Správa železnic, s. o., OŘ Plzeň </v>
      </c>
      <c r="G76" s="35"/>
      <c r="H76" s="35"/>
      <c r="I76" s="116" t="s">
        <v>34</v>
      </c>
      <c r="J76" s="31" t="str">
        <f>E21</f>
        <v xml:space="preserve"> </v>
      </c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 x14ac:dyDescent="0.2">
      <c r="A77" s="33"/>
      <c r="B77" s="34"/>
      <c r="C77" s="28" t="s">
        <v>32</v>
      </c>
      <c r="D77" s="35"/>
      <c r="E77" s="35"/>
      <c r="F77" s="26" t="str">
        <f>IF(E18="","",E18)</f>
        <v>Vyplň údaj</v>
      </c>
      <c r="G77" s="35"/>
      <c r="H77" s="35"/>
      <c r="I77" s="116" t="s">
        <v>38</v>
      </c>
      <c r="J77" s="31" t="str">
        <f>E24</f>
        <v>Libor Brabenec</v>
      </c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 x14ac:dyDescent="0.2">
      <c r="A78" s="33"/>
      <c r="B78" s="34"/>
      <c r="C78" s="35"/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1" customFormat="1" ht="29.25" customHeight="1" x14ac:dyDescent="0.2">
      <c r="A79" s="163"/>
      <c r="B79" s="164"/>
      <c r="C79" s="165" t="s">
        <v>110</v>
      </c>
      <c r="D79" s="166" t="s">
        <v>61</v>
      </c>
      <c r="E79" s="166" t="s">
        <v>57</v>
      </c>
      <c r="F79" s="166" t="s">
        <v>58</v>
      </c>
      <c r="G79" s="166" t="s">
        <v>111</v>
      </c>
      <c r="H79" s="166" t="s">
        <v>112</v>
      </c>
      <c r="I79" s="167" t="s">
        <v>113</v>
      </c>
      <c r="J79" s="166" t="s">
        <v>104</v>
      </c>
      <c r="K79" s="168" t="s">
        <v>114</v>
      </c>
      <c r="L79" s="169"/>
      <c r="M79" s="67" t="s">
        <v>35</v>
      </c>
      <c r="N79" s="68" t="s">
        <v>46</v>
      </c>
      <c r="O79" s="68" t="s">
        <v>115</v>
      </c>
      <c r="P79" s="68" t="s">
        <v>116</v>
      </c>
      <c r="Q79" s="68" t="s">
        <v>117</v>
      </c>
      <c r="R79" s="68" t="s">
        <v>118</v>
      </c>
      <c r="S79" s="68" t="s">
        <v>119</v>
      </c>
      <c r="T79" s="69" t="s">
        <v>120</v>
      </c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</row>
    <row r="80" spans="1:63" s="2" customFormat="1" ht="22.9" customHeight="1" x14ac:dyDescent="0.25">
      <c r="A80" s="33"/>
      <c r="B80" s="34"/>
      <c r="C80" s="74" t="s">
        <v>121</v>
      </c>
      <c r="D80" s="35"/>
      <c r="E80" s="35"/>
      <c r="F80" s="35"/>
      <c r="G80" s="35"/>
      <c r="H80" s="35"/>
      <c r="I80" s="114"/>
      <c r="J80" s="170">
        <f>BK80</f>
        <v>0</v>
      </c>
      <c r="K80" s="35"/>
      <c r="L80" s="38"/>
      <c r="M80" s="70"/>
      <c r="N80" s="171"/>
      <c r="O80" s="71"/>
      <c r="P80" s="172">
        <f>P81</f>
        <v>0</v>
      </c>
      <c r="Q80" s="71"/>
      <c r="R80" s="172">
        <f>R81</f>
        <v>0</v>
      </c>
      <c r="S80" s="71"/>
      <c r="T80" s="173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75</v>
      </c>
      <c r="AU80" s="16" t="s">
        <v>105</v>
      </c>
      <c r="BK80" s="174">
        <f>BK81</f>
        <v>0</v>
      </c>
    </row>
    <row r="81" spans="1:65" s="13" customFormat="1" ht="25.9" customHeight="1" x14ac:dyDescent="0.2">
      <c r="B81" s="204"/>
      <c r="C81" s="205"/>
      <c r="D81" s="206" t="s">
        <v>75</v>
      </c>
      <c r="E81" s="207" t="s">
        <v>429</v>
      </c>
      <c r="F81" s="207" t="s">
        <v>430</v>
      </c>
      <c r="G81" s="205"/>
      <c r="H81" s="205"/>
      <c r="I81" s="208"/>
      <c r="J81" s="209">
        <f>BK81</f>
        <v>0</v>
      </c>
      <c r="K81" s="205"/>
      <c r="L81" s="210"/>
      <c r="M81" s="211"/>
      <c r="N81" s="212"/>
      <c r="O81" s="212"/>
      <c r="P81" s="213">
        <f>SUM(P82:P92)</f>
        <v>0</v>
      </c>
      <c r="Q81" s="212"/>
      <c r="R81" s="213">
        <f>SUM(R82:R92)</f>
        <v>0</v>
      </c>
      <c r="S81" s="212"/>
      <c r="T81" s="214">
        <f>SUM(T82:T92)</f>
        <v>0</v>
      </c>
      <c r="AR81" s="215" t="s">
        <v>144</v>
      </c>
      <c r="AT81" s="216" t="s">
        <v>75</v>
      </c>
      <c r="AU81" s="216" t="s">
        <v>76</v>
      </c>
      <c r="AY81" s="215" t="s">
        <v>128</v>
      </c>
      <c r="BK81" s="217">
        <f>SUM(BK82:BK92)</f>
        <v>0</v>
      </c>
    </row>
    <row r="82" spans="1:65" s="2" customFormat="1" ht="36" customHeight="1" x14ac:dyDescent="0.2">
      <c r="A82" s="33"/>
      <c r="B82" s="34"/>
      <c r="C82" s="220" t="s">
        <v>83</v>
      </c>
      <c r="D82" s="220" t="s">
        <v>179</v>
      </c>
      <c r="E82" s="221" t="s">
        <v>436</v>
      </c>
      <c r="F82" s="222" t="s">
        <v>437</v>
      </c>
      <c r="G82" s="223" t="s">
        <v>433</v>
      </c>
      <c r="H82" s="232"/>
      <c r="I82" s="225"/>
      <c r="J82" s="226">
        <f>ROUND(I82*H82,2)</f>
        <v>0</v>
      </c>
      <c r="K82" s="222" t="s">
        <v>126</v>
      </c>
      <c r="L82" s="38"/>
      <c r="M82" s="227" t="s">
        <v>35</v>
      </c>
      <c r="N82" s="228" t="s">
        <v>47</v>
      </c>
      <c r="O82" s="63"/>
      <c r="P82" s="185">
        <f>O82*H82</f>
        <v>0</v>
      </c>
      <c r="Q82" s="185">
        <v>0</v>
      </c>
      <c r="R82" s="185">
        <f>Q82*H82</f>
        <v>0</v>
      </c>
      <c r="S82" s="185">
        <v>0</v>
      </c>
      <c r="T82" s="186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87" t="s">
        <v>129</v>
      </c>
      <c r="AT82" s="187" t="s">
        <v>179</v>
      </c>
      <c r="AU82" s="187" t="s">
        <v>83</v>
      </c>
      <c r="AY82" s="16" t="s">
        <v>128</v>
      </c>
      <c r="BE82" s="188">
        <f>IF(N82="základní",J82,0)</f>
        <v>0</v>
      </c>
      <c r="BF82" s="188">
        <f>IF(N82="snížená",J82,0)</f>
        <v>0</v>
      </c>
      <c r="BG82" s="188">
        <f>IF(N82="zákl. přenesená",J82,0)</f>
        <v>0</v>
      </c>
      <c r="BH82" s="188">
        <f>IF(N82="sníž. přenesená",J82,0)</f>
        <v>0</v>
      </c>
      <c r="BI82" s="188">
        <f>IF(N82="nulová",J82,0)</f>
        <v>0</v>
      </c>
      <c r="BJ82" s="16" t="s">
        <v>83</v>
      </c>
      <c r="BK82" s="188">
        <f>ROUND(I82*H82,2)</f>
        <v>0</v>
      </c>
      <c r="BL82" s="16" t="s">
        <v>129</v>
      </c>
      <c r="BM82" s="187" t="s">
        <v>438</v>
      </c>
    </row>
    <row r="83" spans="1:65" s="2" customFormat="1" ht="29.25" x14ac:dyDescent="0.2">
      <c r="A83" s="33"/>
      <c r="B83" s="34"/>
      <c r="C83" s="35"/>
      <c r="D83" s="191" t="s">
        <v>184</v>
      </c>
      <c r="E83" s="35"/>
      <c r="F83" s="201" t="s">
        <v>439</v>
      </c>
      <c r="G83" s="35"/>
      <c r="H83" s="35"/>
      <c r="I83" s="114"/>
      <c r="J83" s="35"/>
      <c r="K83" s="35"/>
      <c r="L83" s="38"/>
      <c r="M83" s="202"/>
      <c r="N83" s="203"/>
      <c r="O83" s="63"/>
      <c r="P83" s="63"/>
      <c r="Q83" s="63"/>
      <c r="R83" s="63"/>
      <c r="S83" s="63"/>
      <c r="T83" s="64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184</v>
      </c>
      <c r="AU83" s="16" t="s">
        <v>83</v>
      </c>
    </row>
    <row r="84" spans="1:65" s="2" customFormat="1" ht="19.5" x14ac:dyDescent="0.2">
      <c r="A84" s="33"/>
      <c r="B84" s="34"/>
      <c r="C84" s="35"/>
      <c r="D84" s="191" t="s">
        <v>148</v>
      </c>
      <c r="E84" s="35"/>
      <c r="F84" s="201" t="s">
        <v>440</v>
      </c>
      <c r="G84" s="35"/>
      <c r="H84" s="35"/>
      <c r="I84" s="114"/>
      <c r="J84" s="35"/>
      <c r="K84" s="35"/>
      <c r="L84" s="38"/>
      <c r="M84" s="202"/>
      <c r="N84" s="203"/>
      <c r="O84" s="63"/>
      <c r="P84" s="63"/>
      <c r="Q84" s="63"/>
      <c r="R84" s="63"/>
      <c r="S84" s="63"/>
      <c r="T84" s="64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148</v>
      </c>
      <c r="AU84" s="16" t="s">
        <v>83</v>
      </c>
    </row>
    <row r="85" spans="1:65" s="2" customFormat="1" ht="24" customHeight="1" x14ac:dyDescent="0.2">
      <c r="A85" s="33"/>
      <c r="B85" s="34"/>
      <c r="C85" s="220" t="s">
        <v>85</v>
      </c>
      <c r="D85" s="220" t="s">
        <v>179</v>
      </c>
      <c r="E85" s="221" t="s">
        <v>441</v>
      </c>
      <c r="F85" s="222" t="s">
        <v>442</v>
      </c>
      <c r="G85" s="223" t="s">
        <v>433</v>
      </c>
      <c r="H85" s="232"/>
      <c r="I85" s="225"/>
      <c r="J85" s="226">
        <f>ROUND(I85*H85,2)</f>
        <v>0</v>
      </c>
      <c r="K85" s="222" t="s">
        <v>126</v>
      </c>
      <c r="L85" s="38"/>
      <c r="M85" s="227" t="s">
        <v>35</v>
      </c>
      <c r="N85" s="228" t="s">
        <v>47</v>
      </c>
      <c r="O85" s="63"/>
      <c r="P85" s="185">
        <f>O85*H85</f>
        <v>0</v>
      </c>
      <c r="Q85" s="185">
        <v>0</v>
      </c>
      <c r="R85" s="185">
        <f>Q85*H85</f>
        <v>0</v>
      </c>
      <c r="S85" s="185">
        <v>0</v>
      </c>
      <c r="T85" s="186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7" t="s">
        <v>443</v>
      </c>
      <c r="AT85" s="187" t="s">
        <v>179</v>
      </c>
      <c r="AU85" s="187" t="s">
        <v>83</v>
      </c>
      <c r="AY85" s="16" t="s">
        <v>128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16" t="s">
        <v>83</v>
      </c>
      <c r="BK85" s="188">
        <f>ROUND(I85*H85,2)</f>
        <v>0</v>
      </c>
      <c r="BL85" s="16" t="s">
        <v>443</v>
      </c>
      <c r="BM85" s="187" t="s">
        <v>444</v>
      </c>
    </row>
    <row r="86" spans="1:65" s="2" customFormat="1" ht="36" customHeight="1" x14ac:dyDescent="0.2">
      <c r="A86" s="33"/>
      <c r="B86" s="34"/>
      <c r="C86" s="220" t="s">
        <v>137</v>
      </c>
      <c r="D86" s="220" t="s">
        <v>179</v>
      </c>
      <c r="E86" s="221" t="s">
        <v>445</v>
      </c>
      <c r="F86" s="222" t="s">
        <v>446</v>
      </c>
      <c r="G86" s="223" t="s">
        <v>433</v>
      </c>
      <c r="H86" s="232"/>
      <c r="I86" s="225"/>
      <c r="J86" s="226">
        <f>ROUND(I86*H86,2)</f>
        <v>0</v>
      </c>
      <c r="K86" s="222" t="s">
        <v>126</v>
      </c>
      <c r="L86" s="38"/>
      <c r="M86" s="227" t="s">
        <v>35</v>
      </c>
      <c r="N86" s="228" t="s">
        <v>47</v>
      </c>
      <c r="O86" s="63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7" t="s">
        <v>129</v>
      </c>
      <c r="AT86" s="187" t="s">
        <v>179</v>
      </c>
      <c r="AU86" s="187" t="s">
        <v>83</v>
      </c>
      <c r="AY86" s="16" t="s">
        <v>128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6" t="s">
        <v>83</v>
      </c>
      <c r="BK86" s="188">
        <f>ROUND(I86*H86,2)</f>
        <v>0</v>
      </c>
      <c r="BL86" s="16" t="s">
        <v>129</v>
      </c>
      <c r="BM86" s="187" t="s">
        <v>447</v>
      </c>
    </row>
    <row r="87" spans="1:65" s="2" customFormat="1" ht="24" customHeight="1" x14ac:dyDescent="0.2">
      <c r="A87" s="33"/>
      <c r="B87" s="34"/>
      <c r="C87" s="220" t="s">
        <v>129</v>
      </c>
      <c r="D87" s="220" t="s">
        <v>179</v>
      </c>
      <c r="E87" s="221" t="s">
        <v>448</v>
      </c>
      <c r="F87" s="222" t="s">
        <v>449</v>
      </c>
      <c r="G87" s="223" t="s">
        <v>433</v>
      </c>
      <c r="H87" s="232"/>
      <c r="I87" s="225"/>
      <c r="J87" s="226">
        <f>ROUND(I87*H87,2)</f>
        <v>0</v>
      </c>
      <c r="K87" s="222" t="s">
        <v>126</v>
      </c>
      <c r="L87" s="38"/>
      <c r="M87" s="227" t="s">
        <v>35</v>
      </c>
      <c r="N87" s="228" t="s">
        <v>47</v>
      </c>
      <c r="O87" s="63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7" t="s">
        <v>443</v>
      </c>
      <c r="AT87" s="187" t="s">
        <v>179</v>
      </c>
      <c r="AU87" s="187" t="s">
        <v>83</v>
      </c>
      <c r="AY87" s="16" t="s">
        <v>128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6" t="s">
        <v>83</v>
      </c>
      <c r="BK87" s="188">
        <f>ROUND(I87*H87,2)</f>
        <v>0</v>
      </c>
      <c r="BL87" s="16" t="s">
        <v>443</v>
      </c>
      <c r="BM87" s="187" t="s">
        <v>450</v>
      </c>
    </row>
    <row r="88" spans="1:65" s="2" customFormat="1" ht="48" customHeight="1" x14ac:dyDescent="0.2">
      <c r="A88" s="33"/>
      <c r="B88" s="34"/>
      <c r="C88" s="220" t="s">
        <v>144</v>
      </c>
      <c r="D88" s="220" t="s">
        <v>179</v>
      </c>
      <c r="E88" s="221" t="s">
        <v>451</v>
      </c>
      <c r="F88" s="222" t="s">
        <v>452</v>
      </c>
      <c r="G88" s="223" t="s">
        <v>198</v>
      </c>
      <c r="H88" s="224">
        <v>5333</v>
      </c>
      <c r="I88" s="225"/>
      <c r="J88" s="226">
        <f>ROUND(I88*H88,2)</f>
        <v>0</v>
      </c>
      <c r="K88" s="222" t="s">
        <v>126</v>
      </c>
      <c r="L88" s="38"/>
      <c r="M88" s="227" t="s">
        <v>35</v>
      </c>
      <c r="N88" s="228" t="s">
        <v>47</v>
      </c>
      <c r="O88" s="63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7" t="s">
        <v>129</v>
      </c>
      <c r="AT88" s="187" t="s">
        <v>179</v>
      </c>
      <c r="AU88" s="187" t="s">
        <v>83</v>
      </c>
      <c r="AY88" s="16" t="s">
        <v>128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6" t="s">
        <v>83</v>
      </c>
      <c r="BK88" s="188">
        <f>ROUND(I88*H88,2)</f>
        <v>0</v>
      </c>
      <c r="BL88" s="16" t="s">
        <v>129</v>
      </c>
      <c r="BM88" s="187" t="s">
        <v>453</v>
      </c>
    </row>
    <row r="89" spans="1:65" s="2" customFormat="1" ht="29.25" x14ac:dyDescent="0.2">
      <c r="A89" s="33"/>
      <c r="B89" s="34"/>
      <c r="C89" s="35"/>
      <c r="D89" s="191" t="s">
        <v>184</v>
      </c>
      <c r="E89" s="35"/>
      <c r="F89" s="201" t="s">
        <v>454</v>
      </c>
      <c r="G89" s="35"/>
      <c r="H89" s="35"/>
      <c r="I89" s="114"/>
      <c r="J89" s="35"/>
      <c r="K89" s="35"/>
      <c r="L89" s="38"/>
      <c r="M89" s="202"/>
      <c r="N89" s="203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184</v>
      </c>
      <c r="AU89" s="16" t="s">
        <v>83</v>
      </c>
    </row>
    <row r="90" spans="1:65" s="12" customFormat="1" x14ac:dyDescent="0.2">
      <c r="B90" s="189"/>
      <c r="C90" s="190"/>
      <c r="D90" s="191" t="s">
        <v>131</v>
      </c>
      <c r="E90" s="192" t="s">
        <v>35</v>
      </c>
      <c r="F90" s="193" t="s">
        <v>455</v>
      </c>
      <c r="G90" s="190"/>
      <c r="H90" s="194">
        <v>5333</v>
      </c>
      <c r="I90" s="195"/>
      <c r="J90" s="190"/>
      <c r="K90" s="190"/>
      <c r="L90" s="196"/>
      <c r="M90" s="197"/>
      <c r="N90" s="198"/>
      <c r="O90" s="198"/>
      <c r="P90" s="198"/>
      <c r="Q90" s="198"/>
      <c r="R90" s="198"/>
      <c r="S90" s="198"/>
      <c r="T90" s="199"/>
      <c r="AT90" s="200" t="s">
        <v>131</v>
      </c>
      <c r="AU90" s="200" t="s">
        <v>83</v>
      </c>
      <c r="AV90" s="12" t="s">
        <v>85</v>
      </c>
      <c r="AW90" s="12" t="s">
        <v>37</v>
      </c>
      <c r="AX90" s="12" t="s">
        <v>83</v>
      </c>
      <c r="AY90" s="200" t="s">
        <v>128</v>
      </c>
    </row>
    <row r="91" spans="1:65" s="2" customFormat="1" ht="24" customHeight="1" x14ac:dyDescent="0.2">
      <c r="A91" s="33"/>
      <c r="B91" s="34"/>
      <c r="C91" s="220" t="s">
        <v>151</v>
      </c>
      <c r="D91" s="220" t="s">
        <v>179</v>
      </c>
      <c r="E91" s="221" t="s">
        <v>456</v>
      </c>
      <c r="F91" s="222" t="s">
        <v>457</v>
      </c>
      <c r="G91" s="223" t="s">
        <v>433</v>
      </c>
      <c r="H91" s="232"/>
      <c r="I91" s="225"/>
      <c r="J91" s="226">
        <f>ROUND(I91*H91,2)</f>
        <v>0</v>
      </c>
      <c r="K91" s="222" t="s">
        <v>126</v>
      </c>
      <c r="L91" s="38"/>
      <c r="M91" s="227" t="s">
        <v>35</v>
      </c>
      <c r="N91" s="228" t="s">
        <v>47</v>
      </c>
      <c r="O91" s="63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7" t="s">
        <v>443</v>
      </c>
      <c r="AT91" s="187" t="s">
        <v>179</v>
      </c>
      <c r="AU91" s="187" t="s">
        <v>83</v>
      </c>
      <c r="AY91" s="16" t="s">
        <v>128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6" t="s">
        <v>83</v>
      </c>
      <c r="BK91" s="188">
        <f>ROUND(I91*H91,2)</f>
        <v>0</v>
      </c>
      <c r="BL91" s="16" t="s">
        <v>443</v>
      </c>
      <c r="BM91" s="187" t="s">
        <v>458</v>
      </c>
    </row>
    <row r="92" spans="1:65" s="2" customFormat="1" ht="24" customHeight="1" x14ac:dyDescent="0.2">
      <c r="A92" s="33"/>
      <c r="B92" s="34"/>
      <c r="C92" s="220" t="s">
        <v>158</v>
      </c>
      <c r="D92" s="220" t="s">
        <v>179</v>
      </c>
      <c r="E92" s="221" t="s">
        <v>459</v>
      </c>
      <c r="F92" s="222" t="s">
        <v>460</v>
      </c>
      <c r="G92" s="223" t="s">
        <v>433</v>
      </c>
      <c r="H92" s="232"/>
      <c r="I92" s="225"/>
      <c r="J92" s="226">
        <f>ROUND(I92*H92,2)</f>
        <v>0</v>
      </c>
      <c r="K92" s="222" t="s">
        <v>126</v>
      </c>
      <c r="L92" s="38"/>
      <c r="M92" s="237" t="s">
        <v>35</v>
      </c>
      <c r="N92" s="238" t="s">
        <v>47</v>
      </c>
      <c r="O92" s="235"/>
      <c r="P92" s="239">
        <f>O92*H92</f>
        <v>0</v>
      </c>
      <c r="Q92" s="239">
        <v>0</v>
      </c>
      <c r="R92" s="239">
        <f>Q92*H92</f>
        <v>0</v>
      </c>
      <c r="S92" s="239">
        <v>0</v>
      </c>
      <c r="T92" s="240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7" t="s">
        <v>443</v>
      </c>
      <c r="AT92" s="187" t="s">
        <v>179</v>
      </c>
      <c r="AU92" s="187" t="s">
        <v>83</v>
      </c>
      <c r="AY92" s="16" t="s">
        <v>128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6" t="s">
        <v>83</v>
      </c>
      <c r="BK92" s="188">
        <f>ROUND(I92*H92,2)</f>
        <v>0</v>
      </c>
      <c r="BL92" s="16" t="s">
        <v>443</v>
      </c>
      <c r="BM92" s="187" t="s">
        <v>461</v>
      </c>
    </row>
    <row r="93" spans="1:65" s="2" customFormat="1" ht="6.95" customHeight="1" x14ac:dyDescent="0.2">
      <c r="A93" s="33"/>
      <c r="B93" s="46"/>
      <c r="C93" s="47"/>
      <c r="D93" s="47"/>
      <c r="E93" s="47"/>
      <c r="F93" s="47"/>
      <c r="G93" s="47"/>
      <c r="H93" s="47"/>
      <c r="I93" s="141"/>
      <c r="J93" s="47"/>
      <c r="K93" s="47"/>
      <c r="L93" s="38"/>
      <c r="M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</sheetData>
  <sheetProtection algorithmName="SHA-512" hashValue="o11Lbwz4an1Lemlpamj2jGWxxGx64Yn1PAXfvAUGcgWj6KUTV6SUNhIfvekd1J1n8w4+IOw3eaTvl+0xvm7ADQ==" saltValue="RxvHoUM+irHUFzTFKspPq3A2wa2nMKOTUPXb0ydAGzTKR7NhEigZKf6WGfg6sn2DXAIv60yxXBwe55yAduP4xw==" spinCount="100000" sheet="1" objects="1" scenarios="1" formatColumns="0" formatRows="0" autoFilter="0"/>
  <autoFilter ref="C79:K92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 x14ac:dyDescent="0.2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s="1" customFormat="1" ht="37.5" customHeight="1" x14ac:dyDescent="0.2"/>
    <row r="2" spans="2:11" s="1" customFormat="1" ht="7.5" customHeight="1" x14ac:dyDescent="0.2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4" customFormat="1" ht="45" customHeight="1" x14ac:dyDescent="0.2">
      <c r="B3" s="245"/>
      <c r="C3" s="378" t="s">
        <v>462</v>
      </c>
      <c r="D3" s="378"/>
      <c r="E3" s="378"/>
      <c r="F3" s="378"/>
      <c r="G3" s="378"/>
      <c r="H3" s="378"/>
      <c r="I3" s="378"/>
      <c r="J3" s="378"/>
      <c r="K3" s="246"/>
    </row>
    <row r="4" spans="2:11" s="1" customFormat="1" ht="25.5" customHeight="1" x14ac:dyDescent="0.3">
      <c r="B4" s="247"/>
      <c r="C4" s="382" t="s">
        <v>463</v>
      </c>
      <c r="D4" s="382"/>
      <c r="E4" s="382"/>
      <c r="F4" s="382"/>
      <c r="G4" s="382"/>
      <c r="H4" s="382"/>
      <c r="I4" s="382"/>
      <c r="J4" s="382"/>
      <c r="K4" s="248"/>
    </row>
    <row r="5" spans="2:11" s="1" customFormat="1" ht="5.25" customHeight="1" x14ac:dyDescent="0.2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s="1" customFormat="1" ht="15" customHeight="1" x14ac:dyDescent="0.2">
      <c r="B6" s="247"/>
      <c r="C6" s="380" t="s">
        <v>464</v>
      </c>
      <c r="D6" s="380"/>
      <c r="E6" s="380"/>
      <c r="F6" s="380"/>
      <c r="G6" s="380"/>
      <c r="H6" s="380"/>
      <c r="I6" s="380"/>
      <c r="J6" s="380"/>
      <c r="K6" s="248"/>
    </row>
    <row r="7" spans="2:11" s="1" customFormat="1" ht="15" customHeight="1" x14ac:dyDescent="0.2">
      <c r="B7" s="251"/>
      <c r="C7" s="380" t="s">
        <v>465</v>
      </c>
      <c r="D7" s="380"/>
      <c r="E7" s="380"/>
      <c r="F7" s="380"/>
      <c r="G7" s="380"/>
      <c r="H7" s="380"/>
      <c r="I7" s="380"/>
      <c r="J7" s="380"/>
      <c r="K7" s="248"/>
    </row>
    <row r="8" spans="2:11" s="1" customFormat="1" ht="12.75" customHeight="1" x14ac:dyDescent="0.2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s="1" customFormat="1" ht="15" customHeight="1" x14ac:dyDescent="0.2">
      <c r="B9" s="251"/>
      <c r="C9" s="380" t="s">
        <v>466</v>
      </c>
      <c r="D9" s="380"/>
      <c r="E9" s="380"/>
      <c r="F9" s="380"/>
      <c r="G9" s="380"/>
      <c r="H9" s="380"/>
      <c r="I9" s="380"/>
      <c r="J9" s="380"/>
      <c r="K9" s="248"/>
    </row>
    <row r="10" spans="2:11" s="1" customFormat="1" ht="15" customHeight="1" x14ac:dyDescent="0.2">
      <c r="B10" s="251"/>
      <c r="C10" s="250"/>
      <c r="D10" s="380" t="s">
        <v>467</v>
      </c>
      <c r="E10" s="380"/>
      <c r="F10" s="380"/>
      <c r="G10" s="380"/>
      <c r="H10" s="380"/>
      <c r="I10" s="380"/>
      <c r="J10" s="380"/>
      <c r="K10" s="248"/>
    </row>
    <row r="11" spans="2:11" s="1" customFormat="1" ht="15" customHeight="1" x14ac:dyDescent="0.2">
      <c r="B11" s="251"/>
      <c r="C11" s="252"/>
      <c r="D11" s="380" t="s">
        <v>468</v>
      </c>
      <c r="E11" s="380"/>
      <c r="F11" s="380"/>
      <c r="G11" s="380"/>
      <c r="H11" s="380"/>
      <c r="I11" s="380"/>
      <c r="J11" s="380"/>
      <c r="K11" s="248"/>
    </row>
    <row r="12" spans="2:11" s="1" customFormat="1" ht="15" customHeight="1" x14ac:dyDescent="0.2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pans="2:11" s="1" customFormat="1" ht="15" customHeight="1" x14ac:dyDescent="0.2">
      <c r="B13" s="251"/>
      <c r="C13" s="252"/>
      <c r="D13" s="253" t="s">
        <v>469</v>
      </c>
      <c r="E13" s="250"/>
      <c r="F13" s="250"/>
      <c r="G13" s="250"/>
      <c r="H13" s="250"/>
      <c r="I13" s="250"/>
      <c r="J13" s="250"/>
      <c r="K13" s="248"/>
    </row>
    <row r="14" spans="2:11" s="1" customFormat="1" ht="12.75" customHeight="1" x14ac:dyDescent="0.2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pans="2:11" s="1" customFormat="1" ht="15" customHeight="1" x14ac:dyDescent="0.2">
      <c r="B15" s="251"/>
      <c r="C15" s="252"/>
      <c r="D15" s="380" t="s">
        <v>470</v>
      </c>
      <c r="E15" s="380"/>
      <c r="F15" s="380"/>
      <c r="G15" s="380"/>
      <c r="H15" s="380"/>
      <c r="I15" s="380"/>
      <c r="J15" s="380"/>
      <c r="K15" s="248"/>
    </row>
    <row r="16" spans="2:11" s="1" customFormat="1" ht="15" customHeight="1" x14ac:dyDescent="0.2">
      <c r="B16" s="251"/>
      <c r="C16" s="252"/>
      <c r="D16" s="380" t="s">
        <v>471</v>
      </c>
      <c r="E16" s="380"/>
      <c r="F16" s="380"/>
      <c r="G16" s="380"/>
      <c r="H16" s="380"/>
      <c r="I16" s="380"/>
      <c r="J16" s="380"/>
      <c r="K16" s="248"/>
    </row>
    <row r="17" spans="2:11" s="1" customFormat="1" ht="15" customHeight="1" x14ac:dyDescent="0.2">
      <c r="B17" s="251"/>
      <c r="C17" s="252"/>
      <c r="D17" s="380" t="s">
        <v>472</v>
      </c>
      <c r="E17" s="380"/>
      <c r="F17" s="380"/>
      <c r="G17" s="380"/>
      <c r="H17" s="380"/>
      <c r="I17" s="380"/>
      <c r="J17" s="380"/>
      <c r="K17" s="248"/>
    </row>
    <row r="18" spans="2:11" s="1" customFormat="1" ht="15" customHeight="1" x14ac:dyDescent="0.2">
      <c r="B18" s="251"/>
      <c r="C18" s="252"/>
      <c r="D18" s="252"/>
      <c r="E18" s="254" t="s">
        <v>82</v>
      </c>
      <c r="F18" s="380" t="s">
        <v>473</v>
      </c>
      <c r="G18" s="380"/>
      <c r="H18" s="380"/>
      <c r="I18" s="380"/>
      <c r="J18" s="380"/>
      <c r="K18" s="248"/>
    </row>
    <row r="19" spans="2:11" s="1" customFormat="1" ht="15" customHeight="1" x14ac:dyDescent="0.2">
      <c r="B19" s="251"/>
      <c r="C19" s="252"/>
      <c r="D19" s="252"/>
      <c r="E19" s="254" t="s">
        <v>474</v>
      </c>
      <c r="F19" s="380" t="s">
        <v>475</v>
      </c>
      <c r="G19" s="380"/>
      <c r="H19" s="380"/>
      <c r="I19" s="380"/>
      <c r="J19" s="380"/>
      <c r="K19" s="248"/>
    </row>
    <row r="20" spans="2:11" s="1" customFormat="1" ht="15" customHeight="1" x14ac:dyDescent="0.2">
      <c r="B20" s="251"/>
      <c r="C20" s="252"/>
      <c r="D20" s="252"/>
      <c r="E20" s="254" t="s">
        <v>476</v>
      </c>
      <c r="F20" s="380" t="s">
        <v>477</v>
      </c>
      <c r="G20" s="380"/>
      <c r="H20" s="380"/>
      <c r="I20" s="380"/>
      <c r="J20" s="380"/>
      <c r="K20" s="248"/>
    </row>
    <row r="21" spans="2:11" s="1" customFormat="1" ht="15" customHeight="1" x14ac:dyDescent="0.2">
      <c r="B21" s="251"/>
      <c r="C21" s="252"/>
      <c r="D21" s="252"/>
      <c r="E21" s="254" t="s">
        <v>94</v>
      </c>
      <c r="F21" s="380" t="s">
        <v>95</v>
      </c>
      <c r="G21" s="380"/>
      <c r="H21" s="380"/>
      <c r="I21" s="380"/>
      <c r="J21" s="380"/>
      <c r="K21" s="248"/>
    </row>
    <row r="22" spans="2:11" s="1" customFormat="1" ht="15" customHeight="1" x14ac:dyDescent="0.2">
      <c r="B22" s="251"/>
      <c r="C22" s="252"/>
      <c r="D22" s="252"/>
      <c r="E22" s="254" t="s">
        <v>304</v>
      </c>
      <c r="F22" s="380" t="s">
        <v>305</v>
      </c>
      <c r="G22" s="380"/>
      <c r="H22" s="380"/>
      <c r="I22" s="380"/>
      <c r="J22" s="380"/>
      <c r="K22" s="248"/>
    </row>
    <row r="23" spans="2:11" s="1" customFormat="1" ht="15" customHeight="1" x14ac:dyDescent="0.2">
      <c r="B23" s="251"/>
      <c r="C23" s="252"/>
      <c r="D23" s="252"/>
      <c r="E23" s="254" t="s">
        <v>89</v>
      </c>
      <c r="F23" s="380" t="s">
        <v>478</v>
      </c>
      <c r="G23" s="380"/>
      <c r="H23" s="380"/>
      <c r="I23" s="380"/>
      <c r="J23" s="380"/>
      <c r="K23" s="248"/>
    </row>
    <row r="24" spans="2:11" s="1" customFormat="1" ht="12.75" customHeight="1" x14ac:dyDescent="0.2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pans="2:11" s="1" customFormat="1" ht="15" customHeight="1" x14ac:dyDescent="0.2">
      <c r="B25" s="251"/>
      <c r="C25" s="380" t="s">
        <v>479</v>
      </c>
      <c r="D25" s="380"/>
      <c r="E25" s="380"/>
      <c r="F25" s="380"/>
      <c r="G25" s="380"/>
      <c r="H25" s="380"/>
      <c r="I25" s="380"/>
      <c r="J25" s="380"/>
      <c r="K25" s="248"/>
    </row>
    <row r="26" spans="2:11" s="1" customFormat="1" ht="15" customHeight="1" x14ac:dyDescent="0.2">
      <c r="B26" s="251"/>
      <c r="C26" s="380" t="s">
        <v>480</v>
      </c>
      <c r="D26" s="380"/>
      <c r="E26" s="380"/>
      <c r="F26" s="380"/>
      <c r="G26" s="380"/>
      <c r="H26" s="380"/>
      <c r="I26" s="380"/>
      <c r="J26" s="380"/>
      <c r="K26" s="248"/>
    </row>
    <row r="27" spans="2:11" s="1" customFormat="1" ht="15" customHeight="1" x14ac:dyDescent="0.2">
      <c r="B27" s="251"/>
      <c r="C27" s="250"/>
      <c r="D27" s="380" t="s">
        <v>481</v>
      </c>
      <c r="E27" s="380"/>
      <c r="F27" s="380"/>
      <c r="G27" s="380"/>
      <c r="H27" s="380"/>
      <c r="I27" s="380"/>
      <c r="J27" s="380"/>
      <c r="K27" s="248"/>
    </row>
    <row r="28" spans="2:11" s="1" customFormat="1" ht="15" customHeight="1" x14ac:dyDescent="0.2">
      <c r="B28" s="251"/>
      <c r="C28" s="252"/>
      <c r="D28" s="380" t="s">
        <v>482</v>
      </c>
      <c r="E28" s="380"/>
      <c r="F28" s="380"/>
      <c r="G28" s="380"/>
      <c r="H28" s="380"/>
      <c r="I28" s="380"/>
      <c r="J28" s="380"/>
      <c r="K28" s="248"/>
    </row>
    <row r="29" spans="2:11" s="1" customFormat="1" ht="12.75" customHeight="1" x14ac:dyDescent="0.2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pans="2:11" s="1" customFormat="1" ht="15" customHeight="1" x14ac:dyDescent="0.2">
      <c r="B30" s="251"/>
      <c r="C30" s="252"/>
      <c r="D30" s="380" t="s">
        <v>483</v>
      </c>
      <c r="E30" s="380"/>
      <c r="F30" s="380"/>
      <c r="G30" s="380"/>
      <c r="H30" s="380"/>
      <c r="I30" s="380"/>
      <c r="J30" s="380"/>
      <c r="K30" s="248"/>
    </row>
    <row r="31" spans="2:11" s="1" customFormat="1" ht="15" customHeight="1" x14ac:dyDescent="0.2">
      <c r="B31" s="251"/>
      <c r="C31" s="252"/>
      <c r="D31" s="380" t="s">
        <v>484</v>
      </c>
      <c r="E31" s="380"/>
      <c r="F31" s="380"/>
      <c r="G31" s="380"/>
      <c r="H31" s="380"/>
      <c r="I31" s="380"/>
      <c r="J31" s="380"/>
      <c r="K31" s="248"/>
    </row>
    <row r="32" spans="2:11" s="1" customFormat="1" ht="12.75" customHeight="1" x14ac:dyDescent="0.2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pans="2:11" s="1" customFormat="1" ht="15" customHeight="1" x14ac:dyDescent="0.2">
      <c r="B33" s="251"/>
      <c r="C33" s="252"/>
      <c r="D33" s="380" t="s">
        <v>485</v>
      </c>
      <c r="E33" s="380"/>
      <c r="F33" s="380"/>
      <c r="G33" s="380"/>
      <c r="H33" s="380"/>
      <c r="I33" s="380"/>
      <c r="J33" s="380"/>
      <c r="K33" s="248"/>
    </row>
    <row r="34" spans="2:11" s="1" customFormat="1" ht="15" customHeight="1" x14ac:dyDescent="0.2">
      <c r="B34" s="251"/>
      <c r="C34" s="252"/>
      <c r="D34" s="380" t="s">
        <v>486</v>
      </c>
      <c r="E34" s="380"/>
      <c r="F34" s="380"/>
      <c r="G34" s="380"/>
      <c r="H34" s="380"/>
      <c r="I34" s="380"/>
      <c r="J34" s="380"/>
      <c r="K34" s="248"/>
    </row>
    <row r="35" spans="2:11" s="1" customFormat="1" ht="15" customHeight="1" x14ac:dyDescent="0.2">
      <c r="B35" s="251"/>
      <c r="C35" s="252"/>
      <c r="D35" s="380" t="s">
        <v>487</v>
      </c>
      <c r="E35" s="380"/>
      <c r="F35" s="380"/>
      <c r="G35" s="380"/>
      <c r="H35" s="380"/>
      <c r="I35" s="380"/>
      <c r="J35" s="380"/>
      <c r="K35" s="248"/>
    </row>
    <row r="36" spans="2:11" s="1" customFormat="1" ht="15" customHeight="1" x14ac:dyDescent="0.2">
      <c r="B36" s="251"/>
      <c r="C36" s="252"/>
      <c r="D36" s="250"/>
      <c r="E36" s="253" t="s">
        <v>110</v>
      </c>
      <c r="F36" s="250"/>
      <c r="G36" s="380" t="s">
        <v>488</v>
      </c>
      <c r="H36" s="380"/>
      <c r="I36" s="380"/>
      <c r="J36" s="380"/>
      <c r="K36" s="248"/>
    </row>
    <row r="37" spans="2:11" s="1" customFormat="1" ht="30.75" customHeight="1" x14ac:dyDescent="0.2">
      <c r="B37" s="251"/>
      <c r="C37" s="252"/>
      <c r="D37" s="250"/>
      <c r="E37" s="253" t="s">
        <v>489</v>
      </c>
      <c r="F37" s="250"/>
      <c r="G37" s="380" t="s">
        <v>490</v>
      </c>
      <c r="H37" s="380"/>
      <c r="I37" s="380"/>
      <c r="J37" s="380"/>
      <c r="K37" s="248"/>
    </row>
    <row r="38" spans="2:11" s="1" customFormat="1" ht="15" customHeight="1" x14ac:dyDescent="0.2">
      <c r="B38" s="251"/>
      <c r="C38" s="252"/>
      <c r="D38" s="250"/>
      <c r="E38" s="253" t="s">
        <v>57</v>
      </c>
      <c r="F38" s="250"/>
      <c r="G38" s="380" t="s">
        <v>491</v>
      </c>
      <c r="H38" s="380"/>
      <c r="I38" s="380"/>
      <c r="J38" s="380"/>
      <c r="K38" s="248"/>
    </row>
    <row r="39" spans="2:11" s="1" customFormat="1" ht="15" customHeight="1" x14ac:dyDescent="0.2">
      <c r="B39" s="251"/>
      <c r="C39" s="252"/>
      <c r="D39" s="250"/>
      <c r="E39" s="253" t="s">
        <v>58</v>
      </c>
      <c r="F39" s="250"/>
      <c r="G39" s="380" t="s">
        <v>492</v>
      </c>
      <c r="H39" s="380"/>
      <c r="I39" s="380"/>
      <c r="J39" s="380"/>
      <c r="K39" s="248"/>
    </row>
    <row r="40" spans="2:11" s="1" customFormat="1" ht="15" customHeight="1" x14ac:dyDescent="0.2">
      <c r="B40" s="251"/>
      <c r="C40" s="252"/>
      <c r="D40" s="250"/>
      <c r="E40" s="253" t="s">
        <v>111</v>
      </c>
      <c r="F40" s="250"/>
      <c r="G40" s="380" t="s">
        <v>493</v>
      </c>
      <c r="H40" s="380"/>
      <c r="I40" s="380"/>
      <c r="J40" s="380"/>
      <c r="K40" s="248"/>
    </row>
    <row r="41" spans="2:11" s="1" customFormat="1" ht="15" customHeight="1" x14ac:dyDescent="0.2">
      <c r="B41" s="251"/>
      <c r="C41" s="252"/>
      <c r="D41" s="250"/>
      <c r="E41" s="253" t="s">
        <v>112</v>
      </c>
      <c r="F41" s="250"/>
      <c r="G41" s="380" t="s">
        <v>494</v>
      </c>
      <c r="H41" s="380"/>
      <c r="I41" s="380"/>
      <c r="J41" s="380"/>
      <c r="K41" s="248"/>
    </row>
    <row r="42" spans="2:11" s="1" customFormat="1" ht="15" customHeight="1" x14ac:dyDescent="0.2">
      <c r="B42" s="251"/>
      <c r="C42" s="252"/>
      <c r="D42" s="250"/>
      <c r="E42" s="253" t="s">
        <v>495</v>
      </c>
      <c r="F42" s="250"/>
      <c r="G42" s="380" t="s">
        <v>496</v>
      </c>
      <c r="H42" s="380"/>
      <c r="I42" s="380"/>
      <c r="J42" s="380"/>
      <c r="K42" s="248"/>
    </row>
    <row r="43" spans="2:11" s="1" customFormat="1" ht="15" customHeight="1" x14ac:dyDescent="0.2">
      <c r="B43" s="251"/>
      <c r="C43" s="252"/>
      <c r="D43" s="250"/>
      <c r="E43" s="253"/>
      <c r="F43" s="250"/>
      <c r="G43" s="380" t="s">
        <v>497</v>
      </c>
      <c r="H43" s="380"/>
      <c r="I43" s="380"/>
      <c r="J43" s="380"/>
      <c r="K43" s="248"/>
    </row>
    <row r="44" spans="2:11" s="1" customFormat="1" ht="15" customHeight="1" x14ac:dyDescent="0.2">
      <c r="B44" s="251"/>
      <c r="C44" s="252"/>
      <c r="D44" s="250"/>
      <c r="E44" s="253" t="s">
        <v>498</v>
      </c>
      <c r="F44" s="250"/>
      <c r="G44" s="380" t="s">
        <v>499</v>
      </c>
      <c r="H44" s="380"/>
      <c r="I44" s="380"/>
      <c r="J44" s="380"/>
      <c r="K44" s="248"/>
    </row>
    <row r="45" spans="2:11" s="1" customFormat="1" ht="15" customHeight="1" x14ac:dyDescent="0.2">
      <c r="B45" s="251"/>
      <c r="C45" s="252"/>
      <c r="D45" s="250"/>
      <c r="E45" s="253" t="s">
        <v>114</v>
      </c>
      <c r="F45" s="250"/>
      <c r="G45" s="380" t="s">
        <v>500</v>
      </c>
      <c r="H45" s="380"/>
      <c r="I45" s="380"/>
      <c r="J45" s="380"/>
      <c r="K45" s="248"/>
    </row>
    <row r="46" spans="2:11" s="1" customFormat="1" ht="12.75" customHeight="1" x14ac:dyDescent="0.2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pans="2:11" s="1" customFormat="1" ht="15" customHeight="1" x14ac:dyDescent="0.2">
      <c r="B47" s="251"/>
      <c r="C47" s="252"/>
      <c r="D47" s="380" t="s">
        <v>501</v>
      </c>
      <c r="E47" s="380"/>
      <c r="F47" s="380"/>
      <c r="G47" s="380"/>
      <c r="H47" s="380"/>
      <c r="I47" s="380"/>
      <c r="J47" s="380"/>
      <c r="K47" s="248"/>
    </row>
    <row r="48" spans="2:11" s="1" customFormat="1" ht="15" customHeight="1" x14ac:dyDescent="0.2">
      <c r="B48" s="251"/>
      <c r="C48" s="252"/>
      <c r="D48" s="252"/>
      <c r="E48" s="380" t="s">
        <v>502</v>
      </c>
      <c r="F48" s="380"/>
      <c r="G48" s="380"/>
      <c r="H48" s="380"/>
      <c r="I48" s="380"/>
      <c r="J48" s="380"/>
      <c r="K48" s="248"/>
    </row>
    <row r="49" spans="2:11" s="1" customFormat="1" ht="15" customHeight="1" x14ac:dyDescent="0.2">
      <c r="B49" s="251"/>
      <c r="C49" s="252"/>
      <c r="D49" s="252"/>
      <c r="E49" s="380" t="s">
        <v>503</v>
      </c>
      <c r="F49" s="380"/>
      <c r="G49" s="380"/>
      <c r="H49" s="380"/>
      <c r="I49" s="380"/>
      <c r="J49" s="380"/>
      <c r="K49" s="248"/>
    </row>
    <row r="50" spans="2:11" s="1" customFormat="1" ht="15" customHeight="1" x14ac:dyDescent="0.2">
      <c r="B50" s="251"/>
      <c r="C50" s="252"/>
      <c r="D50" s="252"/>
      <c r="E50" s="380" t="s">
        <v>504</v>
      </c>
      <c r="F50" s="380"/>
      <c r="G50" s="380"/>
      <c r="H50" s="380"/>
      <c r="I50" s="380"/>
      <c r="J50" s="380"/>
      <c r="K50" s="248"/>
    </row>
    <row r="51" spans="2:11" s="1" customFormat="1" ht="15" customHeight="1" x14ac:dyDescent="0.2">
      <c r="B51" s="251"/>
      <c r="C51" s="252"/>
      <c r="D51" s="380" t="s">
        <v>505</v>
      </c>
      <c r="E51" s="380"/>
      <c r="F51" s="380"/>
      <c r="G51" s="380"/>
      <c r="H51" s="380"/>
      <c r="I51" s="380"/>
      <c r="J51" s="380"/>
      <c r="K51" s="248"/>
    </row>
    <row r="52" spans="2:11" s="1" customFormat="1" ht="25.5" customHeight="1" x14ac:dyDescent="0.3">
      <c r="B52" s="247"/>
      <c r="C52" s="382" t="s">
        <v>506</v>
      </c>
      <c r="D52" s="382"/>
      <c r="E52" s="382"/>
      <c r="F52" s="382"/>
      <c r="G52" s="382"/>
      <c r="H52" s="382"/>
      <c r="I52" s="382"/>
      <c r="J52" s="382"/>
      <c r="K52" s="248"/>
    </row>
    <row r="53" spans="2:11" s="1" customFormat="1" ht="5.25" customHeight="1" x14ac:dyDescent="0.2">
      <c r="B53" s="247"/>
      <c r="C53" s="249"/>
      <c r="D53" s="249"/>
      <c r="E53" s="249"/>
      <c r="F53" s="249"/>
      <c r="G53" s="249"/>
      <c r="H53" s="249"/>
      <c r="I53" s="249"/>
      <c r="J53" s="249"/>
      <c r="K53" s="248"/>
    </row>
    <row r="54" spans="2:11" s="1" customFormat="1" ht="15" customHeight="1" x14ac:dyDescent="0.2">
      <c r="B54" s="247"/>
      <c r="C54" s="380" t="s">
        <v>507</v>
      </c>
      <c r="D54" s="380"/>
      <c r="E54" s="380"/>
      <c r="F54" s="380"/>
      <c r="G54" s="380"/>
      <c r="H54" s="380"/>
      <c r="I54" s="380"/>
      <c r="J54" s="380"/>
      <c r="K54" s="248"/>
    </row>
    <row r="55" spans="2:11" s="1" customFormat="1" ht="15" customHeight="1" x14ac:dyDescent="0.2">
      <c r="B55" s="247"/>
      <c r="C55" s="380" t="s">
        <v>508</v>
      </c>
      <c r="D55" s="380"/>
      <c r="E55" s="380"/>
      <c r="F55" s="380"/>
      <c r="G55" s="380"/>
      <c r="H55" s="380"/>
      <c r="I55" s="380"/>
      <c r="J55" s="380"/>
      <c r="K55" s="248"/>
    </row>
    <row r="56" spans="2:11" s="1" customFormat="1" ht="12.75" customHeight="1" x14ac:dyDescent="0.2">
      <c r="B56" s="247"/>
      <c r="C56" s="250"/>
      <c r="D56" s="250"/>
      <c r="E56" s="250"/>
      <c r="F56" s="250"/>
      <c r="G56" s="250"/>
      <c r="H56" s="250"/>
      <c r="I56" s="250"/>
      <c r="J56" s="250"/>
      <c r="K56" s="248"/>
    </row>
    <row r="57" spans="2:11" s="1" customFormat="1" ht="15" customHeight="1" x14ac:dyDescent="0.2">
      <c r="B57" s="247"/>
      <c r="C57" s="380" t="s">
        <v>509</v>
      </c>
      <c r="D57" s="380"/>
      <c r="E57" s="380"/>
      <c r="F57" s="380"/>
      <c r="G57" s="380"/>
      <c r="H57" s="380"/>
      <c r="I57" s="380"/>
      <c r="J57" s="380"/>
      <c r="K57" s="248"/>
    </row>
    <row r="58" spans="2:11" s="1" customFormat="1" ht="15" customHeight="1" x14ac:dyDescent="0.2">
      <c r="B58" s="247"/>
      <c r="C58" s="252"/>
      <c r="D58" s="380" t="s">
        <v>510</v>
      </c>
      <c r="E58" s="380"/>
      <c r="F58" s="380"/>
      <c r="G58" s="380"/>
      <c r="H58" s="380"/>
      <c r="I58" s="380"/>
      <c r="J58" s="380"/>
      <c r="K58" s="248"/>
    </row>
    <row r="59" spans="2:11" s="1" customFormat="1" ht="15" customHeight="1" x14ac:dyDescent="0.2">
      <c r="B59" s="247"/>
      <c r="C59" s="252"/>
      <c r="D59" s="380" t="s">
        <v>511</v>
      </c>
      <c r="E59" s="380"/>
      <c r="F59" s="380"/>
      <c r="G59" s="380"/>
      <c r="H59" s="380"/>
      <c r="I59" s="380"/>
      <c r="J59" s="380"/>
      <c r="K59" s="248"/>
    </row>
    <row r="60" spans="2:11" s="1" customFormat="1" ht="15" customHeight="1" x14ac:dyDescent="0.2">
      <c r="B60" s="247"/>
      <c r="C60" s="252"/>
      <c r="D60" s="380" t="s">
        <v>512</v>
      </c>
      <c r="E60" s="380"/>
      <c r="F60" s="380"/>
      <c r="G60" s="380"/>
      <c r="H60" s="380"/>
      <c r="I60" s="380"/>
      <c r="J60" s="380"/>
      <c r="K60" s="248"/>
    </row>
    <row r="61" spans="2:11" s="1" customFormat="1" ht="15" customHeight="1" x14ac:dyDescent="0.2">
      <c r="B61" s="247"/>
      <c r="C61" s="252"/>
      <c r="D61" s="380" t="s">
        <v>513</v>
      </c>
      <c r="E61" s="380"/>
      <c r="F61" s="380"/>
      <c r="G61" s="380"/>
      <c r="H61" s="380"/>
      <c r="I61" s="380"/>
      <c r="J61" s="380"/>
      <c r="K61" s="248"/>
    </row>
    <row r="62" spans="2:11" s="1" customFormat="1" ht="15" customHeight="1" x14ac:dyDescent="0.2">
      <c r="B62" s="247"/>
      <c r="C62" s="252"/>
      <c r="D62" s="381" t="s">
        <v>514</v>
      </c>
      <c r="E62" s="381"/>
      <c r="F62" s="381"/>
      <c r="G62" s="381"/>
      <c r="H62" s="381"/>
      <c r="I62" s="381"/>
      <c r="J62" s="381"/>
      <c r="K62" s="248"/>
    </row>
    <row r="63" spans="2:11" s="1" customFormat="1" ht="15" customHeight="1" x14ac:dyDescent="0.2">
      <c r="B63" s="247"/>
      <c r="C63" s="252"/>
      <c r="D63" s="380" t="s">
        <v>515</v>
      </c>
      <c r="E63" s="380"/>
      <c r="F63" s="380"/>
      <c r="G63" s="380"/>
      <c r="H63" s="380"/>
      <c r="I63" s="380"/>
      <c r="J63" s="380"/>
      <c r="K63" s="248"/>
    </row>
    <row r="64" spans="2:11" s="1" customFormat="1" ht="12.75" customHeight="1" x14ac:dyDescent="0.2">
      <c r="B64" s="247"/>
      <c r="C64" s="252"/>
      <c r="D64" s="252"/>
      <c r="E64" s="255"/>
      <c r="F64" s="252"/>
      <c r="G64" s="252"/>
      <c r="H64" s="252"/>
      <c r="I64" s="252"/>
      <c r="J64" s="252"/>
      <c r="K64" s="248"/>
    </row>
    <row r="65" spans="2:11" s="1" customFormat="1" ht="15" customHeight="1" x14ac:dyDescent="0.2">
      <c r="B65" s="247"/>
      <c r="C65" s="252"/>
      <c r="D65" s="380" t="s">
        <v>516</v>
      </c>
      <c r="E65" s="380"/>
      <c r="F65" s="380"/>
      <c r="G65" s="380"/>
      <c r="H65" s="380"/>
      <c r="I65" s="380"/>
      <c r="J65" s="380"/>
      <c r="K65" s="248"/>
    </row>
    <row r="66" spans="2:11" s="1" customFormat="1" ht="15" customHeight="1" x14ac:dyDescent="0.2">
      <c r="B66" s="247"/>
      <c r="C66" s="252"/>
      <c r="D66" s="381" t="s">
        <v>517</v>
      </c>
      <c r="E66" s="381"/>
      <c r="F66" s="381"/>
      <c r="G66" s="381"/>
      <c r="H66" s="381"/>
      <c r="I66" s="381"/>
      <c r="J66" s="381"/>
      <c r="K66" s="248"/>
    </row>
    <row r="67" spans="2:11" s="1" customFormat="1" ht="15" customHeight="1" x14ac:dyDescent="0.2">
      <c r="B67" s="247"/>
      <c r="C67" s="252"/>
      <c r="D67" s="380" t="s">
        <v>518</v>
      </c>
      <c r="E67" s="380"/>
      <c r="F67" s="380"/>
      <c r="G67" s="380"/>
      <c r="H67" s="380"/>
      <c r="I67" s="380"/>
      <c r="J67" s="380"/>
      <c r="K67" s="248"/>
    </row>
    <row r="68" spans="2:11" s="1" customFormat="1" ht="15" customHeight="1" x14ac:dyDescent="0.2">
      <c r="B68" s="247"/>
      <c r="C68" s="252"/>
      <c r="D68" s="380" t="s">
        <v>519</v>
      </c>
      <c r="E68" s="380"/>
      <c r="F68" s="380"/>
      <c r="G68" s="380"/>
      <c r="H68" s="380"/>
      <c r="I68" s="380"/>
      <c r="J68" s="380"/>
      <c r="K68" s="248"/>
    </row>
    <row r="69" spans="2:11" s="1" customFormat="1" ht="15" customHeight="1" x14ac:dyDescent="0.2">
      <c r="B69" s="247"/>
      <c r="C69" s="252"/>
      <c r="D69" s="380" t="s">
        <v>520</v>
      </c>
      <c r="E69" s="380"/>
      <c r="F69" s="380"/>
      <c r="G69" s="380"/>
      <c r="H69" s="380"/>
      <c r="I69" s="380"/>
      <c r="J69" s="380"/>
      <c r="K69" s="248"/>
    </row>
    <row r="70" spans="2:11" s="1" customFormat="1" ht="15" customHeight="1" x14ac:dyDescent="0.2">
      <c r="B70" s="247"/>
      <c r="C70" s="252"/>
      <c r="D70" s="380" t="s">
        <v>521</v>
      </c>
      <c r="E70" s="380"/>
      <c r="F70" s="380"/>
      <c r="G70" s="380"/>
      <c r="H70" s="380"/>
      <c r="I70" s="380"/>
      <c r="J70" s="380"/>
      <c r="K70" s="248"/>
    </row>
    <row r="71" spans="2:11" s="1" customFormat="1" ht="12.75" customHeight="1" x14ac:dyDescent="0.2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pans="2:11" s="1" customFormat="1" ht="18.75" customHeight="1" x14ac:dyDescent="0.2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pans="2:11" s="1" customFormat="1" ht="18.75" customHeight="1" x14ac:dyDescent="0.2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pans="2:11" s="1" customFormat="1" ht="7.5" customHeight="1" x14ac:dyDescent="0.2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pans="2:11" s="1" customFormat="1" ht="45" customHeight="1" x14ac:dyDescent="0.2">
      <c r="B75" s="264"/>
      <c r="C75" s="379" t="s">
        <v>522</v>
      </c>
      <c r="D75" s="379"/>
      <c r="E75" s="379"/>
      <c r="F75" s="379"/>
      <c r="G75" s="379"/>
      <c r="H75" s="379"/>
      <c r="I75" s="379"/>
      <c r="J75" s="379"/>
      <c r="K75" s="265"/>
    </row>
    <row r="76" spans="2:11" s="1" customFormat="1" ht="17.25" customHeight="1" x14ac:dyDescent="0.2">
      <c r="B76" s="264"/>
      <c r="C76" s="266" t="s">
        <v>523</v>
      </c>
      <c r="D76" s="266"/>
      <c r="E76" s="266"/>
      <c r="F76" s="266" t="s">
        <v>524</v>
      </c>
      <c r="G76" s="267"/>
      <c r="H76" s="266" t="s">
        <v>58</v>
      </c>
      <c r="I76" s="266" t="s">
        <v>61</v>
      </c>
      <c r="J76" s="266" t="s">
        <v>525</v>
      </c>
      <c r="K76" s="265"/>
    </row>
    <row r="77" spans="2:11" s="1" customFormat="1" ht="17.25" customHeight="1" x14ac:dyDescent="0.2">
      <c r="B77" s="264"/>
      <c r="C77" s="268" t="s">
        <v>526</v>
      </c>
      <c r="D77" s="268"/>
      <c r="E77" s="268"/>
      <c r="F77" s="269" t="s">
        <v>527</v>
      </c>
      <c r="G77" s="270"/>
      <c r="H77" s="268"/>
      <c r="I77" s="268"/>
      <c r="J77" s="268" t="s">
        <v>528</v>
      </c>
      <c r="K77" s="265"/>
    </row>
    <row r="78" spans="2:11" s="1" customFormat="1" ht="5.25" customHeight="1" x14ac:dyDescent="0.2">
      <c r="B78" s="264"/>
      <c r="C78" s="271"/>
      <c r="D78" s="271"/>
      <c r="E78" s="271"/>
      <c r="F78" s="271"/>
      <c r="G78" s="272"/>
      <c r="H78" s="271"/>
      <c r="I78" s="271"/>
      <c r="J78" s="271"/>
      <c r="K78" s="265"/>
    </row>
    <row r="79" spans="2:11" s="1" customFormat="1" ht="15" customHeight="1" x14ac:dyDescent="0.2">
      <c r="B79" s="264"/>
      <c r="C79" s="253" t="s">
        <v>57</v>
      </c>
      <c r="D79" s="271"/>
      <c r="E79" s="271"/>
      <c r="F79" s="273" t="s">
        <v>529</v>
      </c>
      <c r="G79" s="272"/>
      <c r="H79" s="253" t="s">
        <v>530</v>
      </c>
      <c r="I79" s="253" t="s">
        <v>531</v>
      </c>
      <c r="J79" s="253">
        <v>20</v>
      </c>
      <c r="K79" s="265"/>
    </row>
    <row r="80" spans="2:11" s="1" customFormat="1" ht="15" customHeight="1" x14ac:dyDescent="0.2">
      <c r="B80" s="264"/>
      <c r="C80" s="253" t="s">
        <v>532</v>
      </c>
      <c r="D80" s="253"/>
      <c r="E80" s="253"/>
      <c r="F80" s="273" t="s">
        <v>529</v>
      </c>
      <c r="G80" s="272"/>
      <c r="H80" s="253" t="s">
        <v>533</v>
      </c>
      <c r="I80" s="253" t="s">
        <v>531</v>
      </c>
      <c r="J80" s="253">
        <v>120</v>
      </c>
      <c r="K80" s="265"/>
    </row>
    <row r="81" spans="2:11" s="1" customFormat="1" ht="15" customHeight="1" x14ac:dyDescent="0.2">
      <c r="B81" s="274"/>
      <c r="C81" s="253" t="s">
        <v>534</v>
      </c>
      <c r="D81" s="253"/>
      <c r="E81" s="253"/>
      <c r="F81" s="273" t="s">
        <v>535</v>
      </c>
      <c r="G81" s="272"/>
      <c r="H81" s="253" t="s">
        <v>536</v>
      </c>
      <c r="I81" s="253" t="s">
        <v>531</v>
      </c>
      <c r="J81" s="253">
        <v>50</v>
      </c>
      <c r="K81" s="265"/>
    </row>
    <row r="82" spans="2:11" s="1" customFormat="1" ht="15" customHeight="1" x14ac:dyDescent="0.2">
      <c r="B82" s="274"/>
      <c r="C82" s="253" t="s">
        <v>537</v>
      </c>
      <c r="D82" s="253"/>
      <c r="E82" s="253"/>
      <c r="F82" s="273" t="s">
        <v>529</v>
      </c>
      <c r="G82" s="272"/>
      <c r="H82" s="253" t="s">
        <v>538</v>
      </c>
      <c r="I82" s="253" t="s">
        <v>539</v>
      </c>
      <c r="J82" s="253"/>
      <c r="K82" s="265"/>
    </row>
    <row r="83" spans="2:11" s="1" customFormat="1" ht="15" customHeight="1" x14ac:dyDescent="0.2">
      <c r="B83" s="274"/>
      <c r="C83" s="275" t="s">
        <v>540</v>
      </c>
      <c r="D83" s="275"/>
      <c r="E83" s="275"/>
      <c r="F83" s="276" t="s">
        <v>535</v>
      </c>
      <c r="G83" s="275"/>
      <c r="H83" s="275" t="s">
        <v>541</v>
      </c>
      <c r="I83" s="275" t="s">
        <v>531</v>
      </c>
      <c r="J83" s="275">
        <v>15</v>
      </c>
      <c r="K83" s="265"/>
    </row>
    <row r="84" spans="2:11" s="1" customFormat="1" ht="15" customHeight="1" x14ac:dyDescent="0.2">
      <c r="B84" s="274"/>
      <c r="C84" s="275" t="s">
        <v>542</v>
      </c>
      <c r="D84" s="275"/>
      <c r="E84" s="275"/>
      <c r="F84" s="276" t="s">
        <v>535</v>
      </c>
      <c r="G84" s="275"/>
      <c r="H84" s="275" t="s">
        <v>543</v>
      </c>
      <c r="I84" s="275" t="s">
        <v>531</v>
      </c>
      <c r="J84" s="275">
        <v>15</v>
      </c>
      <c r="K84" s="265"/>
    </row>
    <row r="85" spans="2:11" s="1" customFormat="1" ht="15" customHeight="1" x14ac:dyDescent="0.2">
      <c r="B85" s="274"/>
      <c r="C85" s="275" t="s">
        <v>544</v>
      </c>
      <c r="D85" s="275"/>
      <c r="E85" s="275"/>
      <c r="F85" s="276" t="s">
        <v>535</v>
      </c>
      <c r="G85" s="275"/>
      <c r="H85" s="275" t="s">
        <v>545</v>
      </c>
      <c r="I85" s="275" t="s">
        <v>531</v>
      </c>
      <c r="J85" s="275">
        <v>20</v>
      </c>
      <c r="K85" s="265"/>
    </row>
    <row r="86" spans="2:11" s="1" customFormat="1" ht="15" customHeight="1" x14ac:dyDescent="0.2">
      <c r="B86" s="274"/>
      <c r="C86" s="275" t="s">
        <v>546</v>
      </c>
      <c r="D86" s="275"/>
      <c r="E86" s="275"/>
      <c r="F86" s="276" t="s">
        <v>535</v>
      </c>
      <c r="G86" s="275"/>
      <c r="H86" s="275" t="s">
        <v>547</v>
      </c>
      <c r="I86" s="275" t="s">
        <v>531</v>
      </c>
      <c r="J86" s="275">
        <v>20</v>
      </c>
      <c r="K86" s="265"/>
    </row>
    <row r="87" spans="2:11" s="1" customFormat="1" ht="15" customHeight="1" x14ac:dyDescent="0.2">
      <c r="B87" s="274"/>
      <c r="C87" s="253" t="s">
        <v>548</v>
      </c>
      <c r="D87" s="253"/>
      <c r="E87" s="253"/>
      <c r="F87" s="273" t="s">
        <v>535</v>
      </c>
      <c r="G87" s="272"/>
      <c r="H87" s="253" t="s">
        <v>549</v>
      </c>
      <c r="I87" s="253" t="s">
        <v>531</v>
      </c>
      <c r="J87" s="253">
        <v>50</v>
      </c>
      <c r="K87" s="265"/>
    </row>
    <row r="88" spans="2:11" s="1" customFormat="1" ht="15" customHeight="1" x14ac:dyDescent="0.2">
      <c r="B88" s="274"/>
      <c r="C88" s="253" t="s">
        <v>550</v>
      </c>
      <c r="D88" s="253"/>
      <c r="E88" s="253"/>
      <c r="F88" s="273" t="s">
        <v>535</v>
      </c>
      <c r="G88" s="272"/>
      <c r="H88" s="253" t="s">
        <v>551</v>
      </c>
      <c r="I88" s="253" t="s">
        <v>531</v>
      </c>
      <c r="J88" s="253">
        <v>20</v>
      </c>
      <c r="K88" s="265"/>
    </row>
    <row r="89" spans="2:11" s="1" customFormat="1" ht="15" customHeight="1" x14ac:dyDescent="0.2">
      <c r="B89" s="274"/>
      <c r="C89" s="253" t="s">
        <v>552</v>
      </c>
      <c r="D89" s="253"/>
      <c r="E89" s="253"/>
      <c r="F89" s="273" t="s">
        <v>535</v>
      </c>
      <c r="G89" s="272"/>
      <c r="H89" s="253" t="s">
        <v>553</v>
      </c>
      <c r="I89" s="253" t="s">
        <v>531</v>
      </c>
      <c r="J89" s="253">
        <v>20</v>
      </c>
      <c r="K89" s="265"/>
    </row>
    <row r="90" spans="2:11" s="1" customFormat="1" ht="15" customHeight="1" x14ac:dyDescent="0.2">
      <c r="B90" s="274"/>
      <c r="C90" s="253" t="s">
        <v>554</v>
      </c>
      <c r="D90" s="253"/>
      <c r="E90" s="253"/>
      <c r="F90" s="273" t="s">
        <v>535</v>
      </c>
      <c r="G90" s="272"/>
      <c r="H90" s="253" t="s">
        <v>555</v>
      </c>
      <c r="I90" s="253" t="s">
        <v>531</v>
      </c>
      <c r="J90" s="253">
        <v>50</v>
      </c>
      <c r="K90" s="265"/>
    </row>
    <row r="91" spans="2:11" s="1" customFormat="1" ht="15" customHeight="1" x14ac:dyDescent="0.2">
      <c r="B91" s="274"/>
      <c r="C91" s="253" t="s">
        <v>556</v>
      </c>
      <c r="D91" s="253"/>
      <c r="E91" s="253"/>
      <c r="F91" s="273" t="s">
        <v>535</v>
      </c>
      <c r="G91" s="272"/>
      <c r="H91" s="253" t="s">
        <v>556</v>
      </c>
      <c r="I91" s="253" t="s">
        <v>531</v>
      </c>
      <c r="J91" s="253">
        <v>50</v>
      </c>
      <c r="K91" s="265"/>
    </row>
    <row r="92" spans="2:11" s="1" customFormat="1" ht="15" customHeight="1" x14ac:dyDescent="0.2">
      <c r="B92" s="274"/>
      <c r="C92" s="253" t="s">
        <v>557</v>
      </c>
      <c r="D92" s="253"/>
      <c r="E92" s="253"/>
      <c r="F92" s="273" t="s">
        <v>535</v>
      </c>
      <c r="G92" s="272"/>
      <c r="H92" s="253" t="s">
        <v>558</v>
      </c>
      <c r="I92" s="253" t="s">
        <v>531</v>
      </c>
      <c r="J92" s="253">
        <v>255</v>
      </c>
      <c r="K92" s="265"/>
    </row>
    <row r="93" spans="2:11" s="1" customFormat="1" ht="15" customHeight="1" x14ac:dyDescent="0.2">
      <c r="B93" s="274"/>
      <c r="C93" s="253" t="s">
        <v>559</v>
      </c>
      <c r="D93" s="253"/>
      <c r="E93" s="253"/>
      <c r="F93" s="273" t="s">
        <v>529</v>
      </c>
      <c r="G93" s="272"/>
      <c r="H93" s="253" t="s">
        <v>560</v>
      </c>
      <c r="I93" s="253" t="s">
        <v>561</v>
      </c>
      <c r="J93" s="253"/>
      <c r="K93" s="265"/>
    </row>
    <row r="94" spans="2:11" s="1" customFormat="1" ht="15" customHeight="1" x14ac:dyDescent="0.2">
      <c r="B94" s="274"/>
      <c r="C94" s="253" t="s">
        <v>562</v>
      </c>
      <c r="D94" s="253"/>
      <c r="E94" s="253"/>
      <c r="F94" s="273" t="s">
        <v>529</v>
      </c>
      <c r="G94" s="272"/>
      <c r="H94" s="253" t="s">
        <v>563</v>
      </c>
      <c r="I94" s="253" t="s">
        <v>564</v>
      </c>
      <c r="J94" s="253"/>
      <c r="K94" s="265"/>
    </row>
    <row r="95" spans="2:11" s="1" customFormat="1" ht="15" customHeight="1" x14ac:dyDescent="0.2">
      <c r="B95" s="274"/>
      <c r="C95" s="253" t="s">
        <v>565</v>
      </c>
      <c r="D95" s="253"/>
      <c r="E95" s="253"/>
      <c r="F95" s="273" t="s">
        <v>529</v>
      </c>
      <c r="G95" s="272"/>
      <c r="H95" s="253" t="s">
        <v>565</v>
      </c>
      <c r="I95" s="253" t="s">
        <v>564</v>
      </c>
      <c r="J95" s="253"/>
      <c r="K95" s="265"/>
    </row>
    <row r="96" spans="2:11" s="1" customFormat="1" ht="15" customHeight="1" x14ac:dyDescent="0.2">
      <c r="B96" s="274"/>
      <c r="C96" s="253" t="s">
        <v>42</v>
      </c>
      <c r="D96" s="253"/>
      <c r="E96" s="253"/>
      <c r="F96" s="273" t="s">
        <v>529</v>
      </c>
      <c r="G96" s="272"/>
      <c r="H96" s="253" t="s">
        <v>566</v>
      </c>
      <c r="I96" s="253" t="s">
        <v>564</v>
      </c>
      <c r="J96" s="253"/>
      <c r="K96" s="265"/>
    </row>
    <row r="97" spans="2:11" s="1" customFormat="1" ht="15" customHeight="1" x14ac:dyDescent="0.2">
      <c r="B97" s="274"/>
      <c r="C97" s="253" t="s">
        <v>52</v>
      </c>
      <c r="D97" s="253"/>
      <c r="E97" s="253"/>
      <c r="F97" s="273" t="s">
        <v>529</v>
      </c>
      <c r="G97" s="272"/>
      <c r="H97" s="253" t="s">
        <v>567</v>
      </c>
      <c r="I97" s="253" t="s">
        <v>564</v>
      </c>
      <c r="J97" s="253"/>
      <c r="K97" s="265"/>
    </row>
    <row r="98" spans="2:11" s="1" customFormat="1" ht="15" customHeight="1" x14ac:dyDescent="0.2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pans="2:11" s="1" customFormat="1" ht="18.75" customHeight="1" x14ac:dyDescent="0.2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pans="2:11" s="1" customFormat="1" ht="18.75" customHeight="1" x14ac:dyDescent="0.2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pans="2:11" s="1" customFormat="1" ht="7.5" customHeight="1" x14ac:dyDescent="0.2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pans="2:11" s="1" customFormat="1" ht="45" customHeight="1" x14ac:dyDescent="0.2">
      <c r="B102" s="264"/>
      <c r="C102" s="379" t="s">
        <v>568</v>
      </c>
      <c r="D102" s="379"/>
      <c r="E102" s="379"/>
      <c r="F102" s="379"/>
      <c r="G102" s="379"/>
      <c r="H102" s="379"/>
      <c r="I102" s="379"/>
      <c r="J102" s="379"/>
      <c r="K102" s="265"/>
    </row>
    <row r="103" spans="2:11" s="1" customFormat="1" ht="17.25" customHeight="1" x14ac:dyDescent="0.2">
      <c r="B103" s="264"/>
      <c r="C103" s="266" t="s">
        <v>523</v>
      </c>
      <c r="D103" s="266"/>
      <c r="E103" s="266"/>
      <c r="F103" s="266" t="s">
        <v>524</v>
      </c>
      <c r="G103" s="267"/>
      <c r="H103" s="266" t="s">
        <v>58</v>
      </c>
      <c r="I103" s="266" t="s">
        <v>61</v>
      </c>
      <c r="J103" s="266" t="s">
        <v>525</v>
      </c>
      <c r="K103" s="265"/>
    </row>
    <row r="104" spans="2:11" s="1" customFormat="1" ht="17.25" customHeight="1" x14ac:dyDescent="0.2">
      <c r="B104" s="264"/>
      <c r="C104" s="268" t="s">
        <v>526</v>
      </c>
      <c r="D104" s="268"/>
      <c r="E104" s="268"/>
      <c r="F104" s="269" t="s">
        <v>527</v>
      </c>
      <c r="G104" s="270"/>
      <c r="H104" s="268"/>
      <c r="I104" s="268"/>
      <c r="J104" s="268" t="s">
        <v>528</v>
      </c>
      <c r="K104" s="265"/>
    </row>
    <row r="105" spans="2:11" s="1" customFormat="1" ht="5.25" customHeight="1" x14ac:dyDescent="0.2">
      <c r="B105" s="264"/>
      <c r="C105" s="266"/>
      <c r="D105" s="266"/>
      <c r="E105" s="266"/>
      <c r="F105" s="266"/>
      <c r="G105" s="282"/>
      <c r="H105" s="266"/>
      <c r="I105" s="266"/>
      <c r="J105" s="266"/>
      <c r="K105" s="265"/>
    </row>
    <row r="106" spans="2:11" s="1" customFormat="1" ht="15" customHeight="1" x14ac:dyDescent="0.2">
      <c r="B106" s="264"/>
      <c r="C106" s="253" t="s">
        <v>57</v>
      </c>
      <c r="D106" s="271"/>
      <c r="E106" s="271"/>
      <c r="F106" s="273" t="s">
        <v>529</v>
      </c>
      <c r="G106" s="282"/>
      <c r="H106" s="253" t="s">
        <v>569</v>
      </c>
      <c r="I106" s="253" t="s">
        <v>531</v>
      </c>
      <c r="J106" s="253">
        <v>20</v>
      </c>
      <c r="K106" s="265"/>
    </row>
    <row r="107" spans="2:11" s="1" customFormat="1" ht="15" customHeight="1" x14ac:dyDescent="0.2">
      <c r="B107" s="264"/>
      <c r="C107" s="253" t="s">
        <v>532</v>
      </c>
      <c r="D107" s="253"/>
      <c r="E107" s="253"/>
      <c r="F107" s="273" t="s">
        <v>529</v>
      </c>
      <c r="G107" s="253"/>
      <c r="H107" s="253" t="s">
        <v>569</v>
      </c>
      <c r="I107" s="253" t="s">
        <v>531</v>
      </c>
      <c r="J107" s="253">
        <v>120</v>
      </c>
      <c r="K107" s="265"/>
    </row>
    <row r="108" spans="2:11" s="1" customFormat="1" ht="15" customHeight="1" x14ac:dyDescent="0.2">
      <c r="B108" s="274"/>
      <c r="C108" s="253" t="s">
        <v>534</v>
      </c>
      <c r="D108" s="253"/>
      <c r="E108" s="253"/>
      <c r="F108" s="273" t="s">
        <v>535</v>
      </c>
      <c r="G108" s="253"/>
      <c r="H108" s="253" t="s">
        <v>569</v>
      </c>
      <c r="I108" s="253" t="s">
        <v>531</v>
      </c>
      <c r="J108" s="253">
        <v>50</v>
      </c>
      <c r="K108" s="265"/>
    </row>
    <row r="109" spans="2:11" s="1" customFormat="1" ht="15" customHeight="1" x14ac:dyDescent="0.2">
      <c r="B109" s="274"/>
      <c r="C109" s="253" t="s">
        <v>537</v>
      </c>
      <c r="D109" s="253"/>
      <c r="E109" s="253"/>
      <c r="F109" s="273" t="s">
        <v>529</v>
      </c>
      <c r="G109" s="253"/>
      <c r="H109" s="253" t="s">
        <v>569</v>
      </c>
      <c r="I109" s="253" t="s">
        <v>539</v>
      </c>
      <c r="J109" s="253"/>
      <c r="K109" s="265"/>
    </row>
    <row r="110" spans="2:11" s="1" customFormat="1" ht="15" customHeight="1" x14ac:dyDescent="0.2">
      <c r="B110" s="274"/>
      <c r="C110" s="253" t="s">
        <v>548</v>
      </c>
      <c r="D110" s="253"/>
      <c r="E110" s="253"/>
      <c r="F110" s="273" t="s">
        <v>535</v>
      </c>
      <c r="G110" s="253"/>
      <c r="H110" s="253" t="s">
        <v>569</v>
      </c>
      <c r="I110" s="253" t="s">
        <v>531</v>
      </c>
      <c r="J110" s="253">
        <v>50</v>
      </c>
      <c r="K110" s="265"/>
    </row>
    <row r="111" spans="2:11" s="1" customFormat="1" ht="15" customHeight="1" x14ac:dyDescent="0.2">
      <c r="B111" s="274"/>
      <c r="C111" s="253" t="s">
        <v>556</v>
      </c>
      <c r="D111" s="253"/>
      <c r="E111" s="253"/>
      <c r="F111" s="273" t="s">
        <v>535</v>
      </c>
      <c r="G111" s="253"/>
      <c r="H111" s="253" t="s">
        <v>569</v>
      </c>
      <c r="I111" s="253" t="s">
        <v>531</v>
      </c>
      <c r="J111" s="253">
        <v>50</v>
      </c>
      <c r="K111" s="265"/>
    </row>
    <row r="112" spans="2:11" s="1" customFormat="1" ht="15" customHeight="1" x14ac:dyDescent="0.2">
      <c r="B112" s="274"/>
      <c r="C112" s="253" t="s">
        <v>554</v>
      </c>
      <c r="D112" s="253"/>
      <c r="E112" s="253"/>
      <c r="F112" s="273" t="s">
        <v>535</v>
      </c>
      <c r="G112" s="253"/>
      <c r="H112" s="253" t="s">
        <v>569</v>
      </c>
      <c r="I112" s="253" t="s">
        <v>531</v>
      </c>
      <c r="J112" s="253">
        <v>50</v>
      </c>
      <c r="K112" s="265"/>
    </row>
    <row r="113" spans="2:11" s="1" customFormat="1" ht="15" customHeight="1" x14ac:dyDescent="0.2">
      <c r="B113" s="274"/>
      <c r="C113" s="253" t="s">
        <v>57</v>
      </c>
      <c r="D113" s="253"/>
      <c r="E113" s="253"/>
      <c r="F113" s="273" t="s">
        <v>529</v>
      </c>
      <c r="G113" s="253"/>
      <c r="H113" s="253" t="s">
        <v>570</v>
      </c>
      <c r="I113" s="253" t="s">
        <v>531</v>
      </c>
      <c r="J113" s="253">
        <v>20</v>
      </c>
      <c r="K113" s="265"/>
    </row>
    <row r="114" spans="2:11" s="1" customFormat="1" ht="15" customHeight="1" x14ac:dyDescent="0.2">
      <c r="B114" s="274"/>
      <c r="C114" s="253" t="s">
        <v>571</v>
      </c>
      <c r="D114" s="253"/>
      <c r="E114" s="253"/>
      <c r="F114" s="273" t="s">
        <v>529</v>
      </c>
      <c r="G114" s="253"/>
      <c r="H114" s="253" t="s">
        <v>572</v>
      </c>
      <c r="I114" s="253" t="s">
        <v>531</v>
      </c>
      <c r="J114" s="253">
        <v>120</v>
      </c>
      <c r="K114" s="265"/>
    </row>
    <row r="115" spans="2:11" s="1" customFormat="1" ht="15" customHeight="1" x14ac:dyDescent="0.2">
      <c r="B115" s="274"/>
      <c r="C115" s="253" t="s">
        <v>42</v>
      </c>
      <c r="D115" s="253"/>
      <c r="E115" s="253"/>
      <c r="F115" s="273" t="s">
        <v>529</v>
      </c>
      <c r="G115" s="253"/>
      <c r="H115" s="253" t="s">
        <v>573</v>
      </c>
      <c r="I115" s="253" t="s">
        <v>564</v>
      </c>
      <c r="J115" s="253"/>
      <c r="K115" s="265"/>
    </row>
    <row r="116" spans="2:11" s="1" customFormat="1" ht="15" customHeight="1" x14ac:dyDescent="0.2">
      <c r="B116" s="274"/>
      <c r="C116" s="253" t="s">
        <v>52</v>
      </c>
      <c r="D116" s="253"/>
      <c r="E116" s="253"/>
      <c r="F116" s="273" t="s">
        <v>529</v>
      </c>
      <c r="G116" s="253"/>
      <c r="H116" s="253" t="s">
        <v>574</v>
      </c>
      <c r="I116" s="253" t="s">
        <v>564</v>
      </c>
      <c r="J116" s="253"/>
      <c r="K116" s="265"/>
    </row>
    <row r="117" spans="2:11" s="1" customFormat="1" ht="15" customHeight="1" x14ac:dyDescent="0.2">
      <c r="B117" s="274"/>
      <c r="C117" s="253" t="s">
        <v>61</v>
      </c>
      <c r="D117" s="253"/>
      <c r="E117" s="253"/>
      <c r="F117" s="273" t="s">
        <v>529</v>
      </c>
      <c r="G117" s="253"/>
      <c r="H117" s="253" t="s">
        <v>575</v>
      </c>
      <c r="I117" s="253" t="s">
        <v>576</v>
      </c>
      <c r="J117" s="253"/>
      <c r="K117" s="265"/>
    </row>
    <row r="118" spans="2:11" s="1" customFormat="1" ht="15" customHeight="1" x14ac:dyDescent="0.2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pans="2:11" s="1" customFormat="1" ht="18.75" customHeight="1" x14ac:dyDescent="0.2">
      <c r="B119" s="284"/>
      <c r="C119" s="250"/>
      <c r="D119" s="250"/>
      <c r="E119" s="250"/>
      <c r="F119" s="285"/>
      <c r="G119" s="250"/>
      <c r="H119" s="250"/>
      <c r="I119" s="250"/>
      <c r="J119" s="250"/>
      <c r="K119" s="284"/>
    </row>
    <row r="120" spans="2:11" s="1" customFormat="1" ht="18.75" customHeight="1" x14ac:dyDescent="0.2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pans="2:11" s="1" customFormat="1" ht="7.5" customHeight="1" x14ac:dyDescent="0.2">
      <c r="B121" s="286"/>
      <c r="C121" s="287"/>
      <c r="D121" s="287"/>
      <c r="E121" s="287"/>
      <c r="F121" s="287"/>
      <c r="G121" s="287"/>
      <c r="H121" s="287"/>
      <c r="I121" s="287"/>
      <c r="J121" s="287"/>
      <c r="K121" s="288"/>
    </row>
    <row r="122" spans="2:11" s="1" customFormat="1" ht="45" customHeight="1" x14ac:dyDescent="0.2">
      <c r="B122" s="289"/>
      <c r="C122" s="378" t="s">
        <v>577</v>
      </c>
      <c r="D122" s="378"/>
      <c r="E122" s="378"/>
      <c r="F122" s="378"/>
      <c r="G122" s="378"/>
      <c r="H122" s="378"/>
      <c r="I122" s="378"/>
      <c r="J122" s="378"/>
      <c r="K122" s="290"/>
    </row>
    <row r="123" spans="2:11" s="1" customFormat="1" ht="17.25" customHeight="1" x14ac:dyDescent="0.2">
      <c r="B123" s="291"/>
      <c r="C123" s="266" t="s">
        <v>523</v>
      </c>
      <c r="D123" s="266"/>
      <c r="E123" s="266"/>
      <c r="F123" s="266" t="s">
        <v>524</v>
      </c>
      <c r="G123" s="267"/>
      <c r="H123" s="266" t="s">
        <v>58</v>
      </c>
      <c r="I123" s="266" t="s">
        <v>61</v>
      </c>
      <c r="J123" s="266" t="s">
        <v>525</v>
      </c>
      <c r="K123" s="292"/>
    </row>
    <row r="124" spans="2:11" s="1" customFormat="1" ht="17.25" customHeight="1" x14ac:dyDescent="0.2">
      <c r="B124" s="291"/>
      <c r="C124" s="268" t="s">
        <v>526</v>
      </c>
      <c r="D124" s="268"/>
      <c r="E124" s="268"/>
      <c r="F124" s="269" t="s">
        <v>527</v>
      </c>
      <c r="G124" s="270"/>
      <c r="H124" s="268"/>
      <c r="I124" s="268"/>
      <c r="J124" s="268" t="s">
        <v>528</v>
      </c>
      <c r="K124" s="292"/>
    </row>
    <row r="125" spans="2:11" s="1" customFormat="1" ht="5.25" customHeight="1" x14ac:dyDescent="0.2">
      <c r="B125" s="293"/>
      <c r="C125" s="271"/>
      <c r="D125" s="271"/>
      <c r="E125" s="271"/>
      <c r="F125" s="271"/>
      <c r="G125" s="253"/>
      <c r="H125" s="271"/>
      <c r="I125" s="271"/>
      <c r="J125" s="271"/>
      <c r="K125" s="294"/>
    </row>
    <row r="126" spans="2:11" s="1" customFormat="1" ht="15" customHeight="1" x14ac:dyDescent="0.2">
      <c r="B126" s="293"/>
      <c r="C126" s="253" t="s">
        <v>532</v>
      </c>
      <c r="D126" s="271"/>
      <c r="E126" s="271"/>
      <c r="F126" s="273" t="s">
        <v>529</v>
      </c>
      <c r="G126" s="253"/>
      <c r="H126" s="253" t="s">
        <v>569</v>
      </c>
      <c r="I126" s="253" t="s">
        <v>531</v>
      </c>
      <c r="J126" s="253">
        <v>120</v>
      </c>
      <c r="K126" s="295"/>
    </row>
    <row r="127" spans="2:11" s="1" customFormat="1" ht="15" customHeight="1" x14ac:dyDescent="0.2">
      <c r="B127" s="293"/>
      <c r="C127" s="253" t="s">
        <v>578</v>
      </c>
      <c r="D127" s="253"/>
      <c r="E127" s="253"/>
      <c r="F127" s="273" t="s">
        <v>529</v>
      </c>
      <c r="G127" s="253"/>
      <c r="H127" s="253" t="s">
        <v>579</v>
      </c>
      <c r="I127" s="253" t="s">
        <v>531</v>
      </c>
      <c r="J127" s="253" t="s">
        <v>580</v>
      </c>
      <c r="K127" s="295"/>
    </row>
    <row r="128" spans="2:11" s="1" customFormat="1" ht="15" customHeight="1" x14ac:dyDescent="0.2">
      <c r="B128" s="293"/>
      <c r="C128" s="253" t="s">
        <v>89</v>
      </c>
      <c r="D128" s="253"/>
      <c r="E128" s="253"/>
      <c r="F128" s="273" t="s">
        <v>529</v>
      </c>
      <c r="G128" s="253"/>
      <c r="H128" s="253" t="s">
        <v>581</v>
      </c>
      <c r="I128" s="253" t="s">
        <v>531</v>
      </c>
      <c r="J128" s="253" t="s">
        <v>580</v>
      </c>
      <c r="K128" s="295"/>
    </row>
    <row r="129" spans="2:11" s="1" customFormat="1" ht="15" customHeight="1" x14ac:dyDescent="0.2">
      <c r="B129" s="293"/>
      <c r="C129" s="253" t="s">
        <v>540</v>
      </c>
      <c r="D129" s="253"/>
      <c r="E129" s="253"/>
      <c r="F129" s="273" t="s">
        <v>535</v>
      </c>
      <c r="G129" s="253"/>
      <c r="H129" s="253" t="s">
        <v>541</v>
      </c>
      <c r="I129" s="253" t="s">
        <v>531</v>
      </c>
      <c r="J129" s="253">
        <v>15</v>
      </c>
      <c r="K129" s="295"/>
    </row>
    <row r="130" spans="2:11" s="1" customFormat="1" ht="15" customHeight="1" x14ac:dyDescent="0.2">
      <c r="B130" s="293"/>
      <c r="C130" s="275" t="s">
        <v>542</v>
      </c>
      <c r="D130" s="275"/>
      <c r="E130" s="275"/>
      <c r="F130" s="276" t="s">
        <v>535</v>
      </c>
      <c r="G130" s="275"/>
      <c r="H130" s="275" t="s">
        <v>543</v>
      </c>
      <c r="I130" s="275" t="s">
        <v>531</v>
      </c>
      <c r="J130" s="275">
        <v>15</v>
      </c>
      <c r="K130" s="295"/>
    </row>
    <row r="131" spans="2:11" s="1" customFormat="1" ht="15" customHeight="1" x14ac:dyDescent="0.2">
      <c r="B131" s="293"/>
      <c r="C131" s="275" t="s">
        <v>544</v>
      </c>
      <c r="D131" s="275"/>
      <c r="E131" s="275"/>
      <c r="F131" s="276" t="s">
        <v>535</v>
      </c>
      <c r="G131" s="275"/>
      <c r="H131" s="275" t="s">
        <v>545</v>
      </c>
      <c r="I131" s="275" t="s">
        <v>531</v>
      </c>
      <c r="J131" s="275">
        <v>20</v>
      </c>
      <c r="K131" s="295"/>
    </row>
    <row r="132" spans="2:11" s="1" customFormat="1" ht="15" customHeight="1" x14ac:dyDescent="0.2">
      <c r="B132" s="293"/>
      <c r="C132" s="275" t="s">
        <v>546</v>
      </c>
      <c r="D132" s="275"/>
      <c r="E132" s="275"/>
      <c r="F132" s="276" t="s">
        <v>535</v>
      </c>
      <c r="G132" s="275"/>
      <c r="H132" s="275" t="s">
        <v>547</v>
      </c>
      <c r="I132" s="275" t="s">
        <v>531</v>
      </c>
      <c r="J132" s="275">
        <v>20</v>
      </c>
      <c r="K132" s="295"/>
    </row>
    <row r="133" spans="2:11" s="1" customFormat="1" ht="15" customHeight="1" x14ac:dyDescent="0.2">
      <c r="B133" s="293"/>
      <c r="C133" s="253" t="s">
        <v>534</v>
      </c>
      <c r="D133" s="253"/>
      <c r="E133" s="253"/>
      <c r="F133" s="273" t="s">
        <v>535</v>
      </c>
      <c r="G133" s="253"/>
      <c r="H133" s="253" t="s">
        <v>569</v>
      </c>
      <c r="I133" s="253" t="s">
        <v>531</v>
      </c>
      <c r="J133" s="253">
        <v>50</v>
      </c>
      <c r="K133" s="295"/>
    </row>
    <row r="134" spans="2:11" s="1" customFormat="1" ht="15" customHeight="1" x14ac:dyDescent="0.2">
      <c r="B134" s="293"/>
      <c r="C134" s="253" t="s">
        <v>548</v>
      </c>
      <c r="D134" s="253"/>
      <c r="E134" s="253"/>
      <c r="F134" s="273" t="s">
        <v>535</v>
      </c>
      <c r="G134" s="253"/>
      <c r="H134" s="253" t="s">
        <v>569</v>
      </c>
      <c r="I134" s="253" t="s">
        <v>531</v>
      </c>
      <c r="J134" s="253">
        <v>50</v>
      </c>
      <c r="K134" s="295"/>
    </row>
    <row r="135" spans="2:11" s="1" customFormat="1" ht="15" customHeight="1" x14ac:dyDescent="0.2">
      <c r="B135" s="293"/>
      <c r="C135" s="253" t="s">
        <v>554</v>
      </c>
      <c r="D135" s="253"/>
      <c r="E135" s="253"/>
      <c r="F135" s="273" t="s">
        <v>535</v>
      </c>
      <c r="G135" s="253"/>
      <c r="H135" s="253" t="s">
        <v>569</v>
      </c>
      <c r="I135" s="253" t="s">
        <v>531</v>
      </c>
      <c r="J135" s="253">
        <v>50</v>
      </c>
      <c r="K135" s="295"/>
    </row>
    <row r="136" spans="2:11" s="1" customFormat="1" ht="15" customHeight="1" x14ac:dyDescent="0.2">
      <c r="B136" s="293"/>
      <c r="C136" s="253" t="s">
        <v>556</v>
      </c>
      <c r="D136" s="253"/>
      <c r="E136" s="253"/>
      <c r="F136" s="273" t="s">
        <v>535</v>
      </c>
      <c r="G136" s="253"/>
      <c r="H136" s="253" t="s">
        <v>569</v>
      </c>
      <c r="I136" s="253" t="s">
        <v>531</v>
      </c>
      <c r="J136" s="253">
        <v>50</v>
      </c>
      <c r="K136" s="295"/>
    </row>
    <row r="137" spans="2:11" s="1" customFormat="1" ht="15" customHeight="1" x14ac:dyDescent="0.2">
      <c r="B137" s="293"/>
      <c r="C137" s="253" t="s">
        <v>557</v>
      </c>
      <c r="D137" s="253"/>
      <c r="E137" s="253"/>
      <c r="F137" s="273" t="s">
        <v>535</v>
      </c>
      <c r="G137" s="253"/>
      <c r="H137" s="253" t="s">
        <v>582</v>
      </c>
      <c r="I137" s="253" t="s">
        <v>531</v>
      </c>
      <c r="J137" s="253">
        <v>255</v>
      </c>
      <c r="K137" s="295"/>
    </row>
    <row r="138" spans="2:11" s="1" customFormat="1" ht="15" customHeight="1" x14ac:dyDescent="0.2">
      <c r="B138" s="293"/>
      <c r="C138" s="253" t="s">
        <v>559</v>
      </c>
      <c r="D138" s="253"/>
      <c r="E138" s="253"/>
      <c r="F138" s="273" t="s">
        <v>529</v>
      </c>
      <c r="G138" s="253"/>
      <c r="H138" s="253" t="s">
        <v>583</v>
      </c>
      <c r="I138" s="253" t="s">
        <v>561</v>
      </c>
      <c r="J138" s="253"/>
      <c r="K138" s="295"/>
    </row>
    <row r="139" spans="2:11" s="1" customFormat="1" ht="15" customHeight="1" x14ac:dyDescent="0.2">
      <c r="B139" s="293"/>
      <c r="C139" s="253" t="s">
        <v>562</v>
      </c>
      <c r="D139" s="253"/>
      <c r="E139" s="253"/>
      <c r="F139" s="273" t="s">
        <v>529</v>
      </c>
      <c r="G139" s="253"/>
      <c r="H139" s="253" t="s">
        <v>584</v>
      </c>
      <c r="I139" s="253" t="s">
        <v>564</v>
      </c>
      <c r="J139" s="253"/>
      <c r="K139" s="295"/>
    </row>
    <row r="140" spans="2:11" s="1" customFormat="1" ht="15" customHeight="1" x14ac:dyDescent="0.2">
      <c r="B140" s="293"/>
      <c r="C140" s="253" t="s">
        <v>565</v>
      </c>
      <c r="D140" s="253"/>
      <c r="E140" s="253"/>
      <c r="F140" s="273" t="s">
        <v>529</v>
      </c>
      <c r="G140" s="253"/>
      <c r="H140" s="253" t="s">
        <v>565</v>
      </c>
      <c r="I140" s="253" t="s">
        <v>564</v>
      </c>
      <c r="J140" s="253"/>
      <c r="K140" s="295"/>
    </row>
    <row r="141" spans="2:11" s="1" customFormat="1" ht="15" customHeight="1" x14ac:dyDescent="0.2">
      <c r="B141" s="293"/>
      <c r="C141" s="253" t="s">
        <v>42</v>
      </c>
      <c r="D141" s="253"/>
      <c r="E141" s="253"/>
      <c r="F141" s="273" t="s">
        <v>529</v>
      </c>
      <c r="G141" s="253"/>
      <c r="H141" s="253" t="s">
        <v>585</v>
      </c>
      <c r="I141" s="253" t="s">
        <v>564</v>
      </c>
      <c r="J141" s="253"/>
      <c r="K141" s="295"/>
    </row>
    <row r="142" spans="2:11" s="1" customFormat="1" ht="15" customHeight="1" x14ac:dyDescent="0.2">
      <c r="B142" s="293"/>
      <c r="C142" s="253" t="s">
        <v>586</v>
      </c>
      <c r="D142" s="253"/>
      <c r="E142" s="253"/>
      <c r="F142" s="273" t="s">
        <v>529</v>
      </c>
      <c r="G142" s="253"/>
      <c r="H142" s="253" t="s">
        <v>587</v>
      </c>
      <c r="I142" s="253" t="s">
        <v>564</v>
      </c>
      <c r="J142" s="253"/>
      <c r="K142" s="295"/>
    </row>
    <row r="143" spans="2:11" s="1" customFormat="1" ht="15" customHeight="1" x14ac:dyDescent="0.2">
      <c r="B143" s="296"/>
      <c r="C143" s="297"/>
      <c r="D143" s="297"/>
      <c r="E143" s="297"/>
      <c r="F143" s="297"/>
      <c r="G143" s="297"/>
      <c r="H143" s="297"/>
      <c r="I143" s="297"/>
      <c r="J143" s="297"/>
      <c r="K143" s="298"/>
    </row>
    <row r="144" spans="2:11" s="1" customFormat="1" ht="18.75" customHeight="1" x14ac:dyDescent="0.2">
      <c r="B144" s="250"/>
      <c r="C144" s="250"/>
      <c r="D144" s="250"/>
      <c r="E144" s="250"/>
      <c r="F144" s="285"/>
      <c r="G144" s="250"/>
      <c r="H144" s="250"/>
      <c r="I144" s="250"/>
      <c r="J144" s="250"/>
      <c r="K144" s="250"/>
    </row>
    <row r="145" spans="2:11" s="1" customFormat="1" ht="18.75" customHeight="1" x14ac:dyDescent="0.2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pans="2:11" s="1" customFormat="1" ht="7.5" customHeight="1" x14ac:dyDescent="0.2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pans="2:11" s="1" customFormat="1" ht="45" customHeight="1" x14ac:dyDescent="0.2">
      <c r="B147" s="264"/>
      <c r="C147" s="379" t="s">
        <v>588</v>
      </c>
      <c r="D147" s="379"/>
      <c r="E147" s="379"/>
      <c r="F147" s="379"/>
      <c r="G147" s="379"/>
      <c r="H147" s="379"/>
      <c r="I147" s="379"/>
      <c r="J147" s="379"/>
      <c r="K147" s="265"/>
    </row>
    <row r="148" spans="2:11" s="1" customFormat="1" ht="17.25" customHeight="1" x14ac:dyDescent="0.2">
      <c r="B148" s="264"/>
      <c r="C148" s="266" t="s">
        <v>523</v>
      </c>
      <c r="D148" s="266"/>
      <c r="E148" s="266"/>
      <c r="F148" s="266" t="s">
        <v>524</v>
      </c>
      <c r="G148" s="267"/>
      <c r="H148" s="266" t="s">
        <v>58</v>
      </c>
      <c r="I148" s="266" t="s">
        <v>61</v>
      </c>
      <c r="J148" s="266" t="s">
        <v>525</v>
      </c>
      <c r="K148" s="265"/>
    </row>
    <row r="149" spans="2:11" s="1" customFormat="1" ht="17.25" customHeight="1" x14ac:dyDescent="0.2">
      <c r="B149" s="264"/>
      <c r="C149" s="268" t="s">
        <v>526</v>
      </c>
      <c r="D149" s="268"/>
      <c r="E149" s="268"/>
      <c r="F149" s="269" t="s">
        <v>527</v>
      </c>
      <c r="G149" s="270"/>
      <c r="H149" s="268"/>
      <c r="I149" s="268"/>
      <c r="J149" s="268" t="s">
        <v>528</v>
      </c>
      <c r="K149" s="265"/>
    </row>
    <row r="150" spans="2:11" s="1" customFormat="1" ht="5.25" customHeight="1" x14ac:dyDescent="0.2">
      <c r="B150" s="274"/>
      <c r="C150" s="271"/>
      <c r="D150" s="271"/>
      <c r="E150" s="271"/>
      <c r="F150" s="271"/>
      <c r="G150" s="272"/>
      <c r="H150" s="271"/>
      <c r="I150" s="271"/>
      <c r="J150" s="271"/>
      <c r="K150" s="295"/>
    </row>
    <row r="151" spans="2:11" s="1" customFormat="1" ht="15" customHeight="1" x14ac:dyDescent="0.2">
      <c r="B151" s="274"/>
      <c r="C151" s="299" t="s">
        <v>532</v>
      </c>
      <c r="D151" s="253"/>
      <c r="E151" s="253"/>
      <c r="F151" s="300" t="s">
        <v>529</v>
      </c>
      <c r="G151" s="253"/>
      <c r="H151" s="299" t="s">
        <v>569</v>
      </c>
      <c r="I151" s="299" t="s">
        <v>531</v>
      </c>
      <c r="J151" s="299">
        <v>120</v>
      </c>
      <c r="K151" s="295"/>
    </row>
    <row r="152" spans="2:11" s="1" customFormat="1" ht="15" customHeight="1" x14ac:dyDescent="0.2">
      <c r="B152" s="274"/>
      <c r="C152" s="299" t="s">
        <v>578</v>
      </c>
      <c r="D152" s="253"/>
      <c r="E152" s="253"/>
      <c r="F152" s="300" t="s">
        <v>529</v>
      </c>
      <c r="G152" s="253"/>
      <c r="H152" s="299" t="s">
        <v>589</v>
      </c>
      <c r="I152" s="299" t="s">
        <v>531</v>
      </c>
      <c r="J152" s="299" t="s">
        <v>580</v>
      </c>
      <c r="K152" s="295"/>
    </row>
    <row r="153" spans="2:11" s="1" customFormat="1" ht="15" customHeight="1" x14ac:dyDescent="0.2">
      <c r="B153" s="274"/>
      <c r="C153" s="299" t="s">
        <v>89</v>
      </c>
      <c r="D153" s="253"/>
      <c r="E153" s="253"/>
      <c r="F153" s="300" t="s">
        <v>529</v>
      </c>
      <c r="G153" s="253"/>
      <c r="H153" s="299" t="s">
        <v>590</v>
      </c>
      <c r="I153" s="299" t="s">
        <v>531</v>
      </c>
      <c r="J153" s="299" t="s">
        <v>580</v>
      </c>
      <c r="K153" s="295"/>
    </row>
    <row r="154" spans="2:11" s="1" customFormat="1" ht="15" customHeight="1" x14ac:dyDescent="0.2">
      <c r="B154" s="274"/>
      <c r="C154" s="299" t="s">
        <v>534</v>
      </c>
      <c r="D154" s="253"/>
      <c r="E154" s="253"/>
      <c r="F154" s="300" t="s">
        <v>535</v>
      </c>
      <c r="G154" s="253"/>
      <c r="H154" s="299" t="s">
        <v>569</v>
      </c>
      <c r="I154" s="299" t="s">
        <v>531</v>
      </c>
      <c r="J154" s="299">
        <v>50</v>
      </c>
      <c r="K154" s="295"/>
    </row>
    <row r="155" spans="2:11" s="1" customFormat="1" ht="15" customHeight="1" x14ac:dyDescent="0.2">
      <c r="B155" s="274"/>
      <c r="C155" s="299" t="s">
        <v>537</v>
      </c>
      <c r="D155" s="253"/>
      <c r="E155" s="253"/>
      <c r="F155" s="300" t="s">
        <v>529</v>
      </c>
      <c r="G155" s="253"/>
      <c r="H155" s="299" t="s">
        <v>569</v>
      </c>
      <c r="I155" s="299" t="s">
        <v>539</v>
      </c>
      <c r="J155" s="299"/>
      <c r="K155" s="295"/>
    </row>
    <row r="156" spans="2:11" s="1" customFormat="1" ht="15" customHeight="1" x14ac:dyDescent="0.2">
      <c r="B156" s="274"/>
      <c r="C156" s="299" t="s">
        <v>548</v>
      </c>
      <c r="D156" s="253"/>
      <c r="E156" s="253"/>
      <c r="F156" s="300" t="s">
        <v>535</v>
      </c>
      <c r="G156" s="253"/>
      <c r="H156" s="299" t="s">
        <v>569</v>
      </c>
      <c r="I156" s="299" t="s">
        <v>531</v>
      </c>
      <c r="J156" s="299">
        <v>50</v>
      </c>
      <c r="K156" s="295"/>
    </row>
    <row r="157" spans="2:11" s="1" customFormat="1" ht="15" customHeight="1" x14ac:dyDescent="0.2">
      <c r="B157" s="274"/>
      <c r="C157" s="299" t="s">
        <v>556</v>
      </c>
      <c r="D157" s="253"/>
      <c r="E157" s="253"/>
      <c r="F157" s="300" t="s">
        <v>535</v>
      </c>
      <c r="G157" s="253"/>
      <c r="H157" s="299" t="s">
        <v>569</v>
      </c>
      <c r="I157" s="299" t="s">
        <v>531</v>
      </c>
      <c r="J157" s="299">
        <v>50</v>
      </c>
      <c r="K157" s="295"/>
    </row>
    <row r="158" spans="2:11" s="1" customFormat="1" ht="15" customHeight="1" x14ac:dyDescent="0.2">
      <c r="B158" s="274"/>
      <c r="C158" s="299" t="s">
        <v>554</v>
      </c>
      <c r="D158" s="253"/>
      <c r="E158" s="253"/>
      <c r="F158" s="300" t="s">
        <v>535</v>
      </c>
      <c r="G158" s="253"/>
      <c r="H158" s="299" t="s">
        <v>569</v>
      </c>
      <c r="I158" s="299" t="s">
        <v>531</v>
      </c>
      <c r="J158" s="299">
        <v>50</v>
      </c>
      <c r="K158" s="295"/>
    </row>
    <row r="159" spans="2:11" s="1" customFormat="1" ht="15" customHeight="1" x14ac:dyDescent="0.2">
      <c r="B159" s="274"/>
      <c r="C159" s="299" t="s">
        <v>103</v>
      </c>
      <c r="D159" s="253"/>
      <c r="E159" s="253"/>
      <c r="F159" s="300" t="s">
        <v>529</v>
      </c>
      <c r="G159" s="253"/>
      <c r="H159" s="299" t="s">
        <v>591</v>
      </c>
      <c r="I159" s="299" t="s">
        <v>531</v>
      </c>
      <c r="J159" s="299" t="s">
        <v>592</v>
      </c>
      <c r="K159" s="295"/>
    </row>
    <row r="160" spans="2:11" s="1" customFormat="1" ht="15" customHeight="1" x14ac:dyDescent="0.2">
      <c r="B160" s="274"/>
      <c r="C160" s="299" t="s">
        <v>593</v>
      </c>
      <c r="D160" s="253"/>
      <c r="E160" s="253"/>
      <c r="F160" s="300" t="s">
        <v>529</v>
      </c>
      <c r="G160" s="253"/>
      <c r="H160" s="299" t="s">
        <v>594</v>
      </c>
      <c r="I160" s="299" t="s">
        <v>564</v>
      </c>
      <c r="J160" s="299"/>
      <c r="K160" s="295"/>
    </row>
    <row r="161" spans="2:11" s="1" customFormat="1" ht="15" customHeight="1" x14ac:dyDescent="0.2">
      <c r="B161" s="301"/>
      <c r="C161" s="283"/>
      <c r="D161" s="283"/>
      <c r="E161" s="283"/>
      <c r="F161" s="283"/>
      <c r="G161" s="283"/>
      <c r="H161" s="283"/>
      <c r="I161" s="283"/>
      <c r="J161" s="283"/>
      <c r="K161" s="302"/>
    </row>
    <row r="162" spans="2:11" s="1" customFormat="1" ht="18.75" customHeight="1" x14ac:dyDescent="0.2">
      <c r="B162" s="250"/>
      <c r="C162" s="253"/>
      <c r="D162" s="253"/>
      <c r="E162" s="253"/>
      <c r="F162" s="273"/>
      <c r="G162" s="253"/>
      <c r="H162" s="253"/>
      <c r="I162" s="253"/>
      <c r="J162" s="253"/>
      <c r="K162" s="250"/>
    </row>
    <row r="163" spans="2:11" s="1" customFormat="1" ht="18.75" customHeight="1" x14ac:dyDescent="0.2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pans="2:11" s="1" customFormat="1" ht="7.5" customHeight="1" x14ac:dyDescent="0.2">
      <c r="B164" s="242"/>
      <c r="C164" s="243"/>
      <c r="D164" s="243"/>
      <c r="E164" s="243"/>
      <c r="F164" s="243"/>
      <c r="G164" s="243"/>
      <c r="H164" s="243"/>
      <c r="I164" s="243"/>
      <c r="J164" s="243"/>
      <c r="K164" s="244"/>
    </row>
    <row r="165" spans="2:11" s="1" customFormat="1" ht="45" customHeight="1" x14ac:dyDescent="0.2">
      <c r="B165" s="245"/>
      <c r="C165" s="378" t="s">
        <v>595</v>
      </c>
      <c r="D165" s="378"/>
      <c r="E165" s="378"/>
      <c r="F165" s="378"/>
      <c r="G165" s="378"/>
      <c r="H165" s="378"/>
      <c r="I165" s="378"/>
      <c r="J165" s="378"/>
      <c r="K165" s="246"/>
    </row>
    <row r="166" spans="2:11" s="1" customFormat="1" ht="17.25" customHeight="1" x14ac:dyDescent="0.2">
      <c r="B166" s="245"/>
      <c r="C166" s="266" t="s">
        <v>523</v>
      </c>
      <c r="D166" s="266"/>
      <c r="E166" s="266"/>
      <c r="F166" s="266" t="s">
        <v>524</v>
      </c>
      <c r="G166" s="303"/>
      <c r="H166" s="304" t="s">
        <v>58</v>
      </c>
      <c r="I166" s="304" t="s">
        <v>61</v>
      </c>
      <c r="J166" s="266" t="s">
        <v>525</v>
      </c>
      <c r="K166" s="246"/>
    </row>
    <row r="167" spans="2:11" s="1" customFormat="1" ht="17.25" customHeight="1" x14ac:dyDescent="0.2">
      <c r="B167" s="247"/>
      <c r="C167" s="268" t="s">
        <v>526</v>
      </c>
      <c r="D167" s="268"/>
      <c r="E167" s="268"/>
      <c r="F167" s="269" t="s">
        <v>527</v>
      </c>
      <c r="G167" s="305"/>
      <c r="H167" s="306"/>
      <c r="I167" s="306"/>
      <c r="J167" s="268" t="s">
        <v>528</v>
      </c>
      <c r="K167" s="248"/>
    </row>
    <row r="168" spans="2:11" s="1" customFormat="1" ht="5.25" customHeight="1" x14ac:dyDescent="0.2">
      <c r="B168" s="274"/>
      <c r="C168" s="271"/>
      <c r="D168" s="271"/>
      <c r="E168" s="271"/>
      <c r="F168" s="271"/>
      <c r="G168" s="272"/>
      <c r="H168" s="271"/>
      <c r="I168" s="271"/>
      <c r="J168" s="271"/>
      <c r="K168" s="295"/>
    </row>
    <row r="169" spans="2:11" s="1" customFormat="1" ht="15" customHeight="1" x14ac:dyDescent="0.2">
      <c r="B169" s="274"/>
      <c r="C169" s="253" t="s">
        <v>532</v>
      </c>
      <c r="D169" s="253"/>
      <c r="E169" s="253"/>
      <c r="F169" s="273" t="s">
        <v>529</v>
      </c>
      <c r="G169" s="253"/>
      <c r="H169" s="253" t="s">
        <v>569</v>
      </c>
      <c r="I169" s="253" t="s">
        <v>531</v>
      </c>
      <c r="J169" s="253">
        <v>120</v>
      </c>
      <c r="K169" s="295"/>
    </row>
    <row r="170" spans="2:11" s="1" customFormat="1" ht="15" customHeight="1" x14ac:dyDescent="0.2">
      <c r="B170" s="274"/>
      <c r="C170" s="253" t="s">
        <v>578</v>
      </c>
      <c r="D170" s="253"/>
      <c r="E170" s="253"/>
      <c r="F170" s="273" t="s">
        <v>529</v>
      </c>
      <c r="G170" s="253"/>
      <c r="H170" s="253" t="s">
        <v>579</v>
      </c>
      <c r="I170" s="253" t="s">
        <v>531</v>
      </c>
      <c r="J170" s="253" t="s">
        <v>580</v>
      </c>
      <c r="K170" s="295"/>
    </row>
    <row r="171" spans="2:11" s="1" customFormat="1" ht="15" customHeight="1" x14ac:dyDescent="0.2">
      <c r="B171" s="274"/>
      <c r="C171" s="253" t="s">
        <v>89</v>
      </c>
      <c r="D171" s="253"/>
      <c r="E171" s="253"/>
      <c r="F171" s="273" t="s">
        <v>529</v>
      </c>
      <c r="G171" s="253"/>
      <c r="H171" s="253" t="s">
        <v>596</v>
      </c>
      <c r="I171" s="253" t="s">
        <v>531</v>
      </c>
      <c r="J171" s="253" t="s">
        <v>580</v>
      </c>
      <c r="K171" s="295"/>
    </row>
    <row r="172" spans="2:11" s="1" customFormat="1" ht="15" customHeight="1" x14ac:dyDescent="0.2">
      <c r="B172" s="274"/>
      <c r="C172" s="253" t="s">
        <v>534</v>
      </c>
      <c r="D172" s="253"/>
      <c r="E172" s="253"/>
      <c r="F172" s="273" t="s">
        <v>535</v>
      </c>
      <c r="G172" s="253"/>
      <c r="H172" s="253" t="s">
        <v>596</v>
      </c>
      <c r="I172" s="253" t="s">
        <v>531</v>
      </c>
      <c r="J172" s="253">
        <v>50</v>
      </c>
      <c r="K172" s="295"/>
    </row>
    <row r="173" spans="2:11" s="1" customFormat="1" ht="15" customHeight="1" x14ac:dyDescent="0.2">
      <c r="B173" s="274"/>
      <c r="C173" s="253" t="s">
        <v>537</v>
      </c>
      <c r="D173" s="253"/>
      <c r="E173" s="253"/>
      <c r="F173" s="273" t="s">
        <v>529</v>
      </c>
      <c r="G173" s="253"/>
      <c r="H173" s="253" t="s">
        <v>596</v>
      </c>
      <c r="I173" s="253" t="s">
        <v>539</v>
      </c>
      <c r="J173" s="253"/>
      <c r="K173" s="295"/>
    </row>
    <row r="174" spans="2:11" s="1" customFormat="1" ht="15" customHeight="1" x14ac:dyDescent="0.2">
      <c r="B174" s="274"/>
      <c r="C174" s="253" t="s">
        <v>548</v>
      </c>
      <c r="D174" s="253"/>
      <c r="E174" s="253"/>
      <c r="F174" s="273" t="s">
        <v>535</v>
      </c>
      <c r="G174" s="253"/>
      <c r="H174" s="253" t="s">
        <v>596</v>
      </c>
      <c r="I174" s="253" t="s">
        <v>531</v>
      </c>
      <c r="J174" s="253">
        <v>50</v>
      </c>
      <c r="K174" s="295"/>
    </row>
    <row r="175" spans="2:11" s="1" customFormat="1" ht="15" customHeight="1" x14ac:dyDescent="0.2">
      <c r="B175" s="274"/>
      <c r="C175" s="253" t="s">
        <v>556</v>
      </c>
      <c r="D175" s="253"/>
      <c r="E175" s="253"/>
      <c r="F175" s="273" t="s">
        <v>535</v>
      </c>
      <c r="G175" s="253"/>
      <c r="H175" s="253" t="s">
        <v>596</v>
      </c>
      <c r="I175" s="253" t="s">
        <v>531</v>
      </c>
      <c r="J175" s="253">
        <v>50</v>
      </c>
      <c r="K175" s="295"/>
    </row>
    <row r="176" spans="2:11" s="1" customFormat="1" ht="15" customHeight="1" x14ac:dyDescent="0.2">
      <c r="B176" s="274"/>
      <c r="C176" s="253" t="s">
        <v>554</v>
      </c>
      <c r="D176" s="253"/>
      <c r="E176" s="253"/>
      <c r="F176" s="273" t="s">
        <v>535</v>
      </c>
      <c r="G176" s="253"/>
      <c r="H176" s="253" t="s">
        <v>596</v>
      </c>
      <c r="I176" s="253" t="s">
        <v>531</v>
      </c>
      <c r="J176" s="253">
        <v>50</v>
      </c>
      <c r="K176" s="295"/>
    </row>
    <row r="177" spans="2:11" s="1" customFormat="1" ht="15" customHeight="1" x14ac:dyDescent="0.2">
      <c r="B177" s="274"/>
      <c r="C177" s="253" t="s">
        <v>110</v>
      </c>
      <c r="D177" s="253"/>
      <c r="E177" s="253"/>
      <c r="F177" s="273" t="s">
        <v>529</v>
      </c>
      <c r="G177" s="253"/>
      <c r="H177" s="253" t="s">
        <v>597</v>
      </c>
      <c r="I177" s="253" t="s">
        <v>598</v>
      </c>
      <c r="J177" s="253"/>
      <c r="K177" s="295"/>
    </row>
    <row r="178" spans="2:11" s="1" customFormat="1" ht="15" customHeight="1" x14ac:dyDescent="0.2">
      <c r="B178" s="274"/>
      <c r="C178" s="253" t="s">
        <v>61</v>
      </c>
      <c r="D178" s="253"/>
      <c r="E178" s="253"/>
      <c r="F178" s="273" t="s">
        <v>529</v>
      </c>
      <c r="G178" s="253"/>
      <c r="H178" s="253" t="s">
        <v>599</v>
      </c>
      <c r="I178" s="253" t="s">
        <v>600</v>
      </c>
      <c r="J178" s="253">
        <v>1</v>
      </c>
      <c r="K178" s="295"/>
    </row>
    <row r="179" spans="2:11" s="1" customFormat="1" ht="15" customHeight="1" x14ac:dyDescent="0.2">
      <c r="B179" s="274"/>
      <c r="C179" s="253" t="s">
        <v>57</v>
      </c>
      <c r="D179" s="253"/>
      <c r="E179" s="253"/>
      <c r="F179" s="273" t="s">
        <v>529</v>
      </c>
      <c r="G179" s="253"/>
      <c r="H179" s="253" t="s">
        <v>601</v>
      </c>
      <c r="I179" s="253" t="s">
        <v>531</v>
      </c>
      <c r="J179" s="253">
        <v>20</v>
      </c>
      <c r="K179" s="295"/>
    </row>
    <row r="180" spans="2:11" s="1" customFormat="1" ht="15" customHeight="1" x14ac:dyDescent="0.2">
      <c r="B180" s="274"/>
      <c r="C180" s="253" t="s">
        <v>58</v>
      </c>
      <c r="D180" s="253"/>
      <c r="E180" s="253"/>
      <c r="F180" s="273" t="s">
        <v>529</v>
      </c>
      <c r="G180" s="253"/>
      <c r="H180" s="253" t="s">
        <v>602</v>
      </c>
      <c r="I180" s="253" t="s">
        <v>531</v>
      </c>
      <c r="J180" s="253">
        <v>255</v>
      </c>
      <c r="K180" s="295"/>
    </row>
    <row r="181" spans="2:11" s="1" customFormat="1" ht="15" customHeight="1" x14ac:dyDescent="0.2">
      <c r="B181" s="274"/>
      <c r="C181" s="253" t="s">
        <v>111</v>
      </c>
      <c r="D181" s="253"/>
      <c r="E181" s="253"/>
      <c r="F181" s="273" t="s">
        <v>529</v>
      </c>
      <c r="G181" s="253"/>
      <c r="H181" s="253" t="s">
        <v>493</v>
      </c>
      <c r="I181" s="253" t="s">
        <v>531</v>
      </c>
      <c r="J181" s="253">
        <v>10</v>
      </c>
      <c r="K181" s="295"/>
    </row>
    <row r="182" spans="2:11" s="1" customFormat="1" ht="15" customHeight="1" x14ac:dyDescent="0.2">
      <c r="B182" s="274"/>
      <c r="C182" s="253" t="s">
        <v>112</v>
      </c>
      <c r="D182" s="253"/>
      <c r="E182" s="253"/>
      <c r="F182" s="273" t="s">
        <v>529</v>
      </c>
      <c r="G182" s="253"/>
      <c r="H182" s="253" t="s">
        <v>603</v>
      </c>
      <c r="I182" s="253" t="s">
        <v>564</v>
      </c>
      <c r="J182" s="253"/>
      <c r="K182" s="295"/>
    </row>
    <row r="183" spans="2:11" s="1" customFormat="1" ht="15" customHeight="1" x14ac:dyDescent="0.2">
      <c r="B183" s="274"/>
      <c r="C183" s="253" t="s">
        <v>604</v>
      </c>
      <c r="D183" s="253"/>
      <c r="E183" s="253"/>
      <c r="F183" s="273" t="s">
        <v>529</v>
      </c>
      <c r="G183" s="253"/>
      <c r="H183" s="253" t="s">
        <v>605</v>
      </c>
      <c r="I183" s="253" t="s">
        <v>564</v>
      </c>
      <c r="J183" s="253"/>
      <c r="K183" s="295"/>
    </row>
    <row r="184" spans="2:11" s="1" customFormat="1" ht="15" customHeight="1" x14ac:dyDescent="0.2">
      <c r="B184" s="274"/>
      <c r="C184" s="253" t="s">
        <v>593</v>
      </c>
      <c r="D184" s="253"/>
      <c r="E184" s="253"/>
      <c r="F184" s="273" t="s">
        <v>529</v>
      </c>
      <c r="G184" s="253"/>
      <c r="H184" s="253" t="s">
        <v>606</v>
      </c>
      <c r="I184" s="253" t="s">
        <v>564</v>
      </c>
      <c r="J184" s="253"/>
      <c r="K184" s="295"/>
    </row>
    <row r="185" spans="2:11" s="1" customFormat="1" ht="15" customHeight="1" x14ac:dyDescent="0.2">
      <c r="B185" s="274"/>
      <c r="C185" s="253" t="s">
        <v>114</v>
      </c>
      <c r="D185" s="253"/>
      <c r="E185" s="253"/>
      <c r="F185" s="273" t="s">
        <v>535</v>
      </c>
      <c r="G185" s="253"/>
      <c r="H185" s="253" t="s">
        <v>607</v>
      </c>
      <c r="I185" s="253" t="s">
        <v>531</v>
      </c>
      <c r="J185" s="253">
        <v>50</v>
      </c>
      <c r="K185" s="295"/>
    </row>
    <row r="186" spans="2:11" s="1" customFormat="1" ht="15" customHeight="1" x14ac:dyDescent="0.2">
      <c r="B186" s="274"/>
      <c r="C186" s="253" t="s">
        <v>608</v>
      </c>
      <c r="D186" s="253"/>
      <c r="E186" s="253"/>
      <c r="F186" s="273" t="s">
        <v>535</v>
      </c>
      <c r="G186" s="253"/>
      <c r="H186" s="253" t="s">
        <v>609</v>
      </c>
      <c r="I186" s="253" t="s">
        <v>610</v>
      </c>
      <c r="J186" s="253"/>
      <c r="K186" s="295"/>
    </row>
    <row r="187" spans="2:11" s="1" customFormat="1" ht="15" customHeight="1" x14ac:dyDescent="0.2">
      <c r="B187" s="274"/>
      <c r="C187" s="253" t="s">
        <v>611</v>
      </c>
      <c r="D187" s="253"/>
      <c r="E187" s="253"/>
      <c r="F187" s="273" t="s">
        <v>535</v>
      </c>
      <c r="G187" s="253"/>
      <c r="H187" s="253" t="s">
        <v>612</v>
      </c>
      <c r="I187" s="253" t="s">
        <v>610</v>
      </c>
      <c r="J187" s="253"/>
      <c r="K187" s="295"/>
    </row>
    <row r="188" spans="2:11" s="1" customFormat="1" ht="15" customHeight="1" x14ac:dyDescent="0.2">
      <c r="B188" s="274"/>
      <c r="C188" s="253" t="s">
        <v>613</v>
      </c>
      <c r="D188" s="253"/>
      <c r="E188" s="253"/>
      <c r="F188" s="273" t="s">
        <v>535</v>
      </c>
      <c r="G188" s="253"/>
      <c r="H188" s="253" t="s">
        <v>614</v>
      </c>
      <c r="I188" s="253" t="s">
        <v>610</v>
      </c>
      <c r="J188" s="253"/>
      <c r="K188" s="295"/>
    </row>
    <row r="189" spans="2:11" s="1" customFormat="1" ht="15" customHeight="1" x14ac:dyDescent="0.2">
      <c r="B189" s="274"/>
      <c r="C189" s="307" t="s">
        <v>615</v>
      </c>
      <c r="D189" s="253"/>
      <c r="E189" s="253"/>
      <c r="F189" s="273" t="s">
        <v>535</v>
      </c>
      <c r="G189" s="253"/>
      <c r="H189" s="253" t="s">
        <v>616</v>
      </c>
      <c r="I189" s="253" t="s">
        <v>617</v>
      </c>
      <c r="J189" s="308" t="s">
        <v>618</v>
      </c>
      <c r="K189" s="295"/>
    </row>
    <row r="190" spans="2:11" s="1" customFormat="1" ht="15" customHeight="1" x14ac:dyDescent="0.2">
      <c r="B190" s="274"/>
      <c r="C190" s="259" t="s">
        <v>46</v>
      </c>
      <c r="D190" s="253"/>
      <c r="E190" s="253"/>
      <c r="F190" s="273" t="s">
        <v>529</v>
      </c>
      <c r="G190" s="253"/>
      <c r="H190" s="250" t="s">
        <v>619</v>
      </c>
      <c r="I190" s="253" t="s">
        <v>620</v>
      </c>
      <c r="J190" s="253"/>
      <c r="K190" s="295"/>
    </row>
    <row r="191" spans="2:11" s="1" customFormat="1" ht="15" customHeight="1" x14ac:dyDescent="0.2">
      <c r="B191" s="274"/>
      <c r="C191" s="259" t="s">
        <v>621</v>
      </c>
      <c r="D191" s="253"/>
      <c r="E191" s="253"/>
      <c r="F191" s="273" t="s">
        <v>529</v>
      </c>
      <c r="G191" s="253"/>
      <c r="H191" s="253" t="s">
        <v>622</v>
      </c>
      <c r="I191" s="253" t="s">
        <v>564</v>
      </c>
      <c r="J191" s="253"/>
      <c r="K191" s="295"/>
    </row>
    <row r="192" spans="2:11" s="1" customFormat="1" ht="15" customHeight="1" x14ac:dyDescent="0.2">
      <c r="B192" s="274"/>
      <c r="C192" s="259" t="s">
        <v>623</v>
      </c>
      <c r="D192" s="253"/>
      <c r="E192" s="253"/>
      <c r="F192" s="273" t="s">
        <v>529</v>
      </c>
      <c r="G192" s="253"/>
      <c r="H192" s="253" t="s">
        <v>624</v>
      </c>
      <c r="I192" s="253" t="s">
        <v>564</v>
      </c>
      <c r="J192" s="253"/>
      <c r="K192" s="295"/>
    </row>
    <row r="193" spans="2:11" s="1" customFormat="1" ht="15" customHeight="1" x14ac:dyDescent="0.2">
      <c r="B193" s="274"/>
      <c r="C193" s="259" t="s">
        <v>625</v>
      </c>
      <c r="D193" s="253"/>
      <c r="E193" s="253"/>
      <c r="F193" s="273" t="s">
        <v>535</v>
      </c>
      <c r="G193" s="253"/>
      <c r="H193" s="253" t="s">
        <v>626</v>
      </c>
      <c r="I193" s="253" t="s">
        <v>564</v>
      </c>
      <c r="J193" s="253"/>
      <c r="K193" s="295"/>
    </row>
    <row r="194" spans="2:11" s="1" customFormat="1" ht="15" customHeight="1" x14ac:dyDescent="0.2">
      <c r="B194" s="301"/>
      <c r="C194" s="309"/>
      <c r="D194" s="283"/>
      <c r="E194" s="283"/>
      <c r="F194" s="283"/>
      <c r="G194" s="283"/>
      <c r="H194" s="283"/>
      <c r="I194" s="283"/>
      <c r="J194" s="283"/>
      <c r="K194" s="302"/>
    </row>
    <row r="195" spans="2:11" s="1" customFormat="1" ht="18.75" customHeight="1" x14ac:dyDescent="0.2">
      <c r="B195" s="250"/>
      <c r="C195" s="253"/>
      <c r="D195" s="253"/>
      <c r="E195" s="253"/>
      <c r="F195" s="273"/>
      <c r="G195" s="253"/>
      <c r="H195" s="253"/>
      <c r="I195" s="253"/>
      <c r="J195" s="253"/>
      <c r="K195" s="250"/>
    </row>
    <row r="196" spans="2:11" s="1" customFormat="1" ht="18.75" customHeight="1" x14ac:dyDescent="0.2">
      <c r="B196" s="250"/>
      <c r="C196" s="253"/>
      <c r="D196" s="253"/>
      <c r="E196" s="253"/>
      <c r="F196" s="273"/>
      <c r="G196" s="253"/>
      <c r="H196" s="253"/>
      <c r="I196" s="253"/>
      <c r="J196" s="253"/>
      <c r="K196" s="250"/>
    </row>
    <row r="197" spans="2:11" s="1" customFormat="1" ht="18.75" customHeight="1" x14ac:dyDescent="0.2"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</row>
    <row r="198" spans="2:11" s="1" customFormat="1" ht="13.5" x14ac:dyDescent="0.2">
      <c r="B198" s="242"/>
      <c r="C198" s="243"/>
      <c r="D198" s="243"/>
      <c r="E198" s="243"/>
      <c r="F198" s="243"/>
      <c r="G198" s="243"/>
      <c r="H198" s="243"/>
      <c r="I198" s="243"/>
      <c r="J198" s="243"/>
      <c r="K198" s="244"/>
    </row>
    <row r="199" spans="2:11" s="1" customFormat="1" ht="21" x14ac:dyDescent="0.2">
      <c r="B199" s="245"/>
      <c r="C199" s="378" t="s">
        <v>627</v>
      </c>
      <c r="D199" s="378"/>
      <c r="E199" s="378"/>
      <c r="F199" s="378"/>
      <c r="G199" s="378"/>
      <c r="H199" s="378"/>
      <c r="I199" s="378"/>
      <c r="J199" s="378"/>
      <c r="K199" s="246"/>
    </row>
    <row r="200" spans="2:11" s="1" customFormat="1" ht="25.5" customHeight="1" x14ac:dyDescent="0.3">
      <c r="B200" s="245"/>
      <c r="C200" s="310" t="s">
        <v>628</v>
      </c>
      <c r="D200" s="310"/>
      <c r="E200" s="310"/>
      <c r="F200" s="310" t="s">
        <v>629</v>
      </c>
      <c r="G200" s="311"/>
      <c r="H200" s="377" t="s">
        <v>630</v>
      </c>
      <c r="I200" s="377"/>
      <c r="J200" s="377"/>
      <c r="K200" s="246"/>
    </row>
    <row r="201" spans="2:11" s="1" customFormat="1" ht="5.25" customHeight="1" x14ac:dyDescent="0.2">
      <c r="B201" s="274"/>
      <c r="C201" s="271"/>
      <c r="D201" s="271"/>
      <c r="E201" s="271"/>
      <c r="F201" s="271"/>
      <c r="G201" s="253"/>
      <c r="H201" s="271"/>
      <c r="I201" s="271"/>
      <c r="J201" s="271"/>
      <c r="K201" s="295"/>
    </row>
    <row r="202" spans="2:11" s="1" customFormat="1" ht="15" customHeight="1" x14ac:dyDescent="0.2">
      <c r="B202" s="274"/>
      <c r="C202" s="253" t="s">
        <v>620</v>
      </c>
      <c r="D202" s="253"/>
      <c r="E202" s="253"/>
      <c r="F202" s="273" t="s">
        <v>47</v>
      </c>
      <c r="G202" s="253"/>
      <c r="H202" s="376" t="s">
        <v>631</v>
      </c>
      <c r="I202" s="376"/>
      <c r="J202" s="376"/>
      <c r="K202" s="295"/>
    </row>
    <row r="203" spans="2:11" s="1" customFormat="1" ht="15" customHeight="1" x14ac:dyDescent="0.2">
      <c r="B203" s="274"/>
      <c r="C203" s="280"/>
      <c r="D203" s="253"/>
      <c r="E203" s="253"/>
      <c r="F203" s="273" t="s">
        <v>48</v>
      </c>
      <c r="G203" s="253"/>
      <c r="H203" s="376" t="s">
        <v>632</v>
      </c>
      <c r="I203" s="376"/>
      <c r="J203" s="376"/>
      <c r="K203" s="295"/>
    </row>
    <row r="204" spans="2:11" s="1" customFormat="1" ht="15" customHeight="1" x14ac:dyDescent="0.2">
      <c r="B204" s="274"/>
      <c r="C204" s="280"/>
      <c r="D204" s="253"/>
      <c r="E204" s="253"/>
      <c r="F204" s="273" t="s">
        <v>51</v>
      </c>
      <c r="G204" s="253"/>
      <c r="H204" s="376" t="s">
        <v>633</v>
      </c>
      <c r="I204" s="376"/>
      <c r="J204" s="376"/>
      <c r="K204" s="295"/>
    </row>
    <row r="205" spans="2:11" s="1" customFormat="1" ht="15" customHeight="1" x14ac:dyDescent="0.2">
      <c r="B205" s="274"/>
      <c r="C205" s="253"/>
      <c r="D205" s="253"/>
      <c r="E205" s="253"/>
      <c r="F205" s="273" t="s">
        <v>49</v>
      </c>
      <c r="G205" s="253"/>
      <c r="H205" s="376" t="s">
        <v>634</v>
      </c>
      <c r="I205" s="376"/>
      <c r="J205" s="376"/>
      <c r="K205" s="295"/>
    </row>
    <row r="206" spans="2:11" s="1" customFormat="1" ht="15" customHeight="1" x14ac:dyDescent="0.2">
      <c r="B206" s="274"/>
      <c r="C206" s="253"/>
      <c r="D206" s="253"/>
      <c r="E206" s="253"/>
      <c r="F206" s="273" t="s">
        <v>50</v>
      </c>
      <c r="G206" s="253"/>
      <c r="H206" s="376" t="s">
        <v>635</v>
      </c>
      <c r="I206" s="376"/>
      <c r="J206" s="376"/>
      <c r="K206" s="295"/>
    </row>
    <row r="207" spans="2:11" s="1" customFormat="1" ht="15" customHeight="1" x14ac:dyDescent="0.2">
      <c r="B207" s="274"/>
      <c r="C207" s="253"/>
      <c r="D207" s="253"/>
      <c r="E207" s="253"/>
      <c r="F207" s="273"/>
      <c r="G207" s="253"/>
      <c r="H207" s="253"/>
      <c r="I207" s="253"/>
      <c r="J207" s="253"/>
      <c r="K207" s="295"/>
    </row>
    <row r="208" spans="2:11" s="1" customFormat="1" ht="15" customHeight="1" x14ac:dyDescent="0.2">
      <c r="B208" s="274"/>
      <c r="C208" s="253" t="s">
        <v>576</v>
      </c>
      <c r="D208" s="253"/>
      <c r="E208" s="253"/>
      <c r="F208" s="273" t="s">
        <v>82</v>
      </c>
      <c r="G208" s="253"/>
      <c r="H208" s="376" t="s">
        <v>636</v>
      </c>
      <c r="I208" s="376"/>
      <c r="J208" s="376"/>
      <c r="K208" s="295"/>
    </row>
    <row r="209" spans="2:11" s="1" customFormat="1" ht="15" customHeight="1" x14ac:dyDescent="0.2">
      <c r="B209" s="274"/>
      <c r="C209" s="280"/>
      <c r="D209" s="253"/>
      <c r="E209" s="253"/>
      <c r="F209" s="273" t="s">
        <v>476</v>
      </c>
      <c r="G209" s="253"/>
      <c r="H209" s="376" t="s">
        <v>477</v>
      </c>
      <c r="I209" s="376"/>
      <c r="J209" s="376"/>
      <c r="K209" s="295"/>
    </row>
    <row r="210" spans="2:11" s="1" customFormat="1" ht="15" customHeight="1" x14ac:dyDescent="0.2">
      <c r="B210" s="274"/>
      <c r="C210" s="253"/>
      <c r="D210" s="253"/>
      <c r="E210" s="253"/>
      <c r="F210" s="273" t="s">
        <v>474</v>
      </c>
      <c r="G210" s="253"/>
      <c r="H210" s="376" t="s">
        <v>637</v>
      </c>
      <c r="I210" s="376"/>
      <c r="J210" s="376"/>
      <c r="K210" s="295"/>
    </row>
    <row r="211" spans="2:11" s="1" customFormat="1" ht="15" customHeight="1" x14ac:dyDescent="0.2">
      <c r="B211" s="312"/>
      <c r="C211" s="280"/>
      <c r="D211" s="280"/>
      <c r="E211" s="280"/>
      <c r="F211" s="273" t="s">
        <v>94</v>
      </c>
      <c r="G211" s="259"/>
      <c r="H211" s="375" t="s">
        <v>95</v>
      </c>
      <c r="I211" s="375"/>
      <c r="J211" s="375"/>
      <c r="K211" s="313"/>
    </row>
    <row r="212" spans="2:11" s="1" customFormat="1" ht="15" customHeight="1" x14ac:dyDescent="0.2">
      <c r="B212" s="312"/>
      <c r="C212" s="280"/>
      <c r="D212" s="280"/>
      <c r="E212" s="280"/>
      <c r="F212" s="273" t="s">
        <v>304</v>
      </c>
      <c r="G212" s="259"/>
      <c r="H212" s="375" t="s">
        <v>638</v>
      </c>
      <c r="I212" s="375"/>
      <c r="J212" s="375"/>
      <c r="K212" s="313"/>
    </row>
    <row r="213" spans="2:11" s="1" customFormat="1" ht="15" customHeight="1" x14ac:dyDescent="0.2">
      <c r="B213" s="312"/>
      <c r="C213" s="280"/>
      <c r="D213" s="280"/>
      <c r="E213" s="280"/>
      <c r="F213" s="314"/>
      <c r="G213" s="259"/>
      <c r="H213" s="315"/>
      <c r="I213" s="315"/>
      <c r="J213" s="315"/>
      <c r="K213" s="313"/>
    </row>
    <row r="214" spans="2:11" s="1" customFormat="1" ht="15" customHeight="1" x14ac:dyDescent="0.2">
      <c r="B214" s="312"/>
      <c r="C214" s="253" t="s">
        <v>600</v>
      </c>
      <c r="D214" s="280"/>
      <c r="E214" s="280"/>
      <c r="F214" s="273">
        <v>1</v>
      </c>
      <c r="G214" s="259"/>
      <c r="H214" s="375" t="s">
        <v>639</v>
      </c>
      <c r="I214" s="375"/>
      <c r="J214" s="375"/>
      <c r="K214" s="313"/>
    </row>
    <row r="215" spans="2:11" s="1" customFormat="1" ht="15" customHeight="1" x14ac:dyDescent="0.2">
      <c r="B215" s="312"/>
      <c r="C215" s="280"/>
      <c r="D215" s="280"/>
      <c r="E215" s="280"/>
      <c r="F215" s="273">
        <v>2</v>
      </c>
      <c r="G215" s="259"/>
      <c r="H215" s="375" t="s">
        <v>640</v>
      </c>
      <c r="I215" s="375"/>
      <c r="J215" s="375"/>
      <c r="K215" s="313"/>
    </row>
    <row r="216" spans="2:11" s="1" customFormat="1" ht="15" customHeight="1" x14ac:dyDescent="0.2">
      <c r="B216" s="312"/>
      <c r="C216" s="280"/>
      <c r="D216" s="280"/>
      <c r="E216" s="280"/>
      <c r="F216" s="273">
        <v>3</v>
      </c>
      <c r="G216" s="259"/>
      <c r="H216" s="375" t="s">
        <v>641</v>
      </c>
      <c r="I216" s="375"/>
      <c r="J216" s="375"/>
      <c r="K216" s="313"/>
    </row>
    <row r="217" spans="2:11" s="1" customFormat="1" ht="15" customHeight="1" x14ac:dyDescent="0.2">
      <c r="B217" s="312"/>
      <c r="C217" s="280"/>
      <c r="D217" s="280"/>
      <c r="E217" s="280"/>
      <c r="F217" s="273">
        <v>4</v>
      </c>
      <c r="G217" s="259"/>
      <c r="H217" s="375" t="s">
        <v>642</v>
      </c>
      <c r="I217" s="375"/>
      <c r="J217" s="375"/>
      <c r="K217" s="313"/>
    </row>
    <row r="218" spans="2:11" s="1" customFormat="1" ht="12.75" customHeight="1" x14ac:dyDescent="0.2">
      <c r="B218" s="316"/>
      <c r="C218" s="317"/>
      <c r="D218" s="317"/>
      <c r="E218" s="317"/>
      <c r="F218" s="317"/>
      <c r="G218" s="317"/>
      <c r="H218" s="317"/>
      <c r="I218" s="317"/>
      <c r="J218" s="317"/>
      <c r="K218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1.1 - Železniční svršek</vt:lpstr>
      <vt:lpstr>SO 1.2 - Materiál a práce...</vt:lpstr>
      <vt:lpstr>VON - Vedlejší a ostatní ...</vt:lpstr>
      <vt:lpstr>Pokyny pro vyplnění</vt:lpstr>
      <vt:lpstr>'Rekapitulace stavby'!Názvy_tisku</vt:lpstr>
      <vt:lpstr>'SO 1.1 - Železniční svršek'!Názvy_tisku</vt:lpstr>
      <vt:lpstr>'SO 1.2 - Materiál a práce...'!Názvy_tisku</vt:lpstr>
      <vt:lpstr>'VON - Vedlejší a ostatní ...'!Názvy_tisku</vt:lpstr>
      <vt:lpstr>'Pokyny pro vyplnění'!Oblast_tisku</vt:lpstr>
      <vt:lpstr>'Rekapitulace stavby'!Oblast_tisku</vt:lpstr>
      <vt:lpstr>'SO 1.1 - Železniční svršek'!Oblast_tisku</vt:lpstr>
      <vt:lpstr>'SO 1.2 - Materiál a práce...'!Oblast_tisku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2020-02-18T08:44:38Z</dcterms:created>
  <dcterms:modified xsi:type="dcterms:W3CDTF">2020-02-19T11:07:15Z</dcterms:modified>
</cp:coreProperties>
</file>